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camarumtrade\Synology.Adam.Noemi.Team\2026\Sport fond\FK Klub\2. Výzva na predkladanie ponúk vrátane všetkých príloh\"/>
    </mc:Choice>
  </mc:AlternateContent>
  <xr:revisionPtr revIDLastSave="0" documentId="13_ncr:1_{AF68A833-F5EE-4515-89EF-9D2E0A7477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01.1 - Exteriér" sheetId="2" r:id="rId2"/>
    <sheet name="01.2 - Interiér a búracie..." sheetId="3" r:id="rId3"/>
    <sheet name="02 - Zdravotechnika" sheetId="4" r:id="rId4"/>
    <sheet name="03 - Vykurovanie" sheetId="5" r:id="rId5"/>
    <sheet name="04 - Elektroinštalácia (v..." sheetId="6" r:id="rId6"/>
    <sheet name="01.1 - Exteriér_01" sheetId="7" r:id="rId7"/>
    <sheet name="01.2 - Interiér a búracie..._01" sheetId="8" r:id="rId8"/>
    <sheet name="02 - Zdravotechnika_01" sheetId="9" r:id="rId9"/>
    <sheet name="03 - Vykurovanie_01" sheetId="10" r:id="rId10"/>
    <sheet name="SO 300 - Konštrukcia výsl..." sheetId="11" r:id="rId11"/>
  </sheets>
  <definedNames>
    <definedName name="_xlnm._FilterDatabase" localSheetId="1" hidden="1">'01.1 - Exteriér'!$C$139:$K$221</definedName>
    <definedName name="_xlnm._FilterDatabase" localSheetId="6" hidden="1">'01.1 - Exteriér_01'!$C$136:$K$202</definedName>
    <definedName name="_xlnm._FilterDatabase" localSheetId="2" hidden="1">'01.2 - Interiér a búracie...'!$C$142:$K$265</definedName>
    <definedName name="_xlnm._FilterDatabase" localSheetId="7" hidden="1">'01.2 - Interiér a búracie..._01'!$C$143:$K$256</definedName>
    <definedName name="_xlnm._FilterDatabase" localSheetId="3" hidden="1">'02 - Zdravotechnika'!$C$124:$K$200</definedName>
    <definedName name="_xlnm._FilterDatabase" localSheetId="8" hidden="1">'02 - Zdravotechnika_01'!$C$124:$K$183</definedName>
    <definedName name="_xlnm._FilterDatabase" localSheetId="4" hidden="1">'03 - Vykurovanie'!$C$123:$K$197</definedName>
    <definedName name="_xlnm._FilterDatabase" localSheetId="9" hidden="1">'03 - Vykurovanie_01'!$C$123:$K$185</definedName>
    <definedName name="_xlnm._FilterDatabase" localSheetId="5" hidden="1">'04 - Elektroinštalácia (v...'!$C$119:$K$173</definedName>
    <definedName name="_xlnm._FilterDatabase" localSheetId="10" hidden="1">'SO 300 - Konštrukcia výsl...'!$C$117:$K$122</definedName>
    <definedName name="_xlnm.Print_Titles" localSheetId="1">'01.1 - Exteriér'!$139:$139</definedName>
    <definedName name="_xlnm.Print_Titles" localSheetId="6">'01.1 - Exteriér_01'!$136:$136</definedName>
    <definedName name="_xlnm.Print_Titles" localSheetId="2">'01.2 - Interiér a búracie...'!$142:$142</definedName>
    <definedName name="_xlnm.Print_Titles" localSheetId="7">'01.2 - Interiér a búracie..._01'!$143:$143</definedName>
    <definedName name="_xlnm.Print_Titles" localSheetId="3">'02 - Zdravotechnika'!$124:$124</definedName>
    <definedName name="_xlnm.Print_Titles" localSheetId="8">'02 - Zdravotechnika_01'!$124:$124</definedName>
    <definedName name="_xlnm.Print_Titles" localSheetId="4">'03 - Vykurovanie'!$123:$123</definedName>
    <definedName name="_xlnm.Print_Titles" localSheetId="9">'03 - Vykurovanie_01'!$123:$123</definedName>
    <definedName name="_xlnm.Print_Titles" localSheetId="5">'04 - Elektroinštalácia (v...'!$119:$119</definedName>
    <definedName name="_xlnm.Print_Titles" localSheetId="0">'Rekapitulácia stavby'!$92:$92</definedName>
    <definedName name="_xlnm.Print_Titles" localSheetId="10">'SO 300 - Konštrukcia výsl...'!$117:$117</definedName>
    <definedName name="_xlnm.Print_Area" localSheetId="1">'01.1 - Exteriér'!$C$4:$J$76,'01.1 - Exteriér'!$C$82:$J$117,'01.1 - Exteriér'!$C$123:$J$221</definedName>
    <definedName name="_xlnm.Print_Area" localSheetId="6">'01.1 - Exteriér_01'!$C$4:$J$76,'01.1 - Exteriér_01'!$C$82:$J$114,'01.1 - Exteriér_01'!$C$120:$J$202</definedName>
    <definedName name="_xlnm.Print_Area" localSheetId="2">'01.2 - Interiér a búracie...'!$C$4:$J$76,'01.2 - Interiér a búracie...'!$C$82:$J$120,'01.2 - Interiér a búracie...'!$C$126:$J$265</definedName>
    <definedName name="_xlnm.Print_Area" localSheetId="7">'01.2 - Interiér a búracie..._01'!$C$4:$J$76,'01.2 - Interiér a búracie..._01'!$C$82:$J$121,'01.2 - Interiér a búracie..._01'!$C$127:$J$256</definedName>
    <definedName name="_xlnm.Print_Area" localSheetId="3">'02 - Zdravotechnika'!$C$4:$J$76,'02 - Zdravotechnika'!$C$82:$J$104,'02 - Zdravotechnika'!$C$110:$J$200</definedName>
    <definedName name="_xlnm.Print_Area" localSheetId="8">'02 - Zdravotechnika_01'!$C$4:$J$76,'02 - Zdravotechnika_01'!$C$82:$J$104,'02 - Zdravotechnika_01'!$C$110:$J$183</definedName>
    <definedName name="_xlnm.Print_Area" localSheetId="4">'03 - Vykurovanie'!$C$4:$J$76,'03 - Vykurovanie'!$C$82:$J$103,'03 - Vykurovanie'!$C$109:$J$197</definedName>
    <definedName name="_xlnm.Print_Area" localSheetId="9">'03 - Vykurovanie_01'!$C$4:$J$76,'03 - Vykurovanie_01'!$C$82:$J$103,'03 - Vykurovanie_01'!$C$109:$J$185</definedName>
    <definedName name="_xlnm.Print_Area" localSheetId="5">'04 - Elektroinštalácia (v...'!$C$4:$J$76,'04 - Elektroinštalácia (v...'!$C$82:$J$99,'04 - Elektroinštalácia (v...'!$C$105:$J$173</definedName>
    <definedName name="_xlnm.Print_Area" localSheetId="0">'Rekapitulácia stavby'!$D$4:$AO$76,'Rekapitulácia stavby'!$C$82:$AQ$109</definedName>
    <definedName name="_xlnm.Print_Area" localSheetId="10">'SO 300 - Konštrukcia výsl...'!$C$4:$J$76,'SO 300 - Konštrukcia výsl...'!$C$82:$J$99,'SO 300 - Konštrukcia výsl...'!$C$105:$J$122</definedName>
  </definedNames>
  <calcPr calcId="191029"/>
</workbook>
</file>

<file path=xl/calcChain.xml><?xml version="1.0" encoding="utf-8"?>
<calcChain xmlns="http://schemas.openxmlformats.org/spreadsheetml/2006/main">
  <c r="J37" i="11" l="1"/>
  <c r="J36" i="11"/>
  <c r="AY108" i="1"/>
  <c r="J35" i="11"/>
  <c r="AX108" i="1"/>
  <c r="BI122" i="11"/>
  <c r="BH122" i="11"/>
  <c r="BG122" i="11"/>
  <c r="BE122" i="11"/>
  <c r="T122" i="11"/>
  <c r="R122" i="11"/>
  <c r="P122" i="11"/>
  <c r="BI121" i="11"/>
  <c r="BH121" i="11"/>
  <c r="BG121" i="11"/>
  <c r="BE121" i="11"/>
  <c r="T121" i="11"/>
  <c r="R121" i="11"/>
  <c r="P121" i="11"/>
  <c r="F114" i="11"/>
  <c r="F112" i="11"/>
  <c r="E110" i="11"/>
  <c r="F91" i="11"/>
  <c r="F89" i="11"/>
  <c r="E87" i="11"/>
  <c r="J24" i="11"/>
  <c r="E24" i="11"/>
  <c r="J115" i="11"/>
  <c r="J23" i="11"/>
  <c r="J21" i="11"/>
  <c r="E21" i="11"/>
  <c r="J91" i="11" s="1"/>
  <c r="J20" i="11"/>
  <c r="J18" i="11"/>
  <c r="E18" i="11"/>
  <c r="F92" i="11" s="1"/>
  <c r="J17" i="11"/>
  <c r="J12" i="11"/>
  <c r="J112" i="11" s="1"/>
  <c r="E7" i="11"/>
  <c r="E108" i="11"/>
  <c r="J39" i="10"/>
  <c r="J38" i="10"/>
  <c r="AY107" i="1"/>
  <c r="J37" i="10"/>
  <c r="AX107" i="1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F120" i="10"/>
  <c r="F118" i="10"/>
  <c r="E116" i="10"/>
  <c r="F93" i="10"/>
  <c r="F91" i="10"/>
  <c r="E89" i="10"/>
  <c r="J26" i="10"/>
  <c r="E26" i="10"/>
  <c r="J121" i="10" s="1"/>
  <c r="J25" i="10"/>
  <c r="J23" i="10"/>
  <c r="E23" i="10"/>
  <c r="J120" i="10"/>
  <c r="J22" i="10"/>
  <c r="J20" i="10"/>
  <c r="E20" i="10"/>
  <c r="F121" i="10"/>
  <c r="J19" i="10"/>
  <c r="J14" i="10"/>
  <c r="J118" i="10" s="1"/>
  <c r="E7" i="10"/>
  <c r="E112" i="10"/>
  <c r="J39" i="9"/>
  <c r="J38" i="9"/>
  <c r="AY106" i="1"/>
  <c r="J37" i="9"/>
  <c r="AX106" i="1" s="1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F121" i="9"/>
  <c r="F119" i="9"/>
  <c r="E117" i="9"/>
  <c r="F93" i="9"/>
  <c r="F91" i="9"/>
  <c r="E89" i="9"/>
  <c r="J26" i="9"/>
  <c r="E26" i="9"/>
  <c r="J94" i="9"/>
  <c r="J25" i="9"/>
  <c r="J23" i="9"/>
  <c r="E23" i="9"/>
  <c r="J93" i="9"/>
  <c r="J22" i="9"/>
  <c r="J20" i="9"/>
  <c r="E20" i="9"/>
  <c r="F94" i="9"/>
  <c r="J19" i="9"/>
  <c r="J14" i="9"/>
  <c r="J119" i="9" s="1"/>
  <c r="E7" i="9"/>
  <c r="E113" i="9"/>
  <c r="J41" i="8"/>
  <c r="J40" i="8"/>
  <c r="AY105" i="1"/>
  <c r="J39" i="8"/>
  <c r="AX105" i="1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3" i="8"/>
  <c r="BH253" i="8"/>
  <c r="BG253" i="8"/>
  <c r="BE253" i="8"/>
  <c r="T253" i="8"/>
  <c r="T252" i="8"/>
  <c r="R253" i="8"/>
  <c r="R252" i="8"/>
  <c r="P253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0" i="8"/>
  <c r="BH190" i="8"/>
  <c r="BG190" i="8"/>
  <c r="BE190" i="8"/>
  <c r="T190" i="8"/>
  <c r="T189" i="8"/>
  <c r="R190" i="8"/>
  <c r="R189" i="8"/>
  <c r="P190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F140" i="8"/>
  <c r="F138" i="8"/>
  <c r="E136" i="8"/>
  <c r="F95" i="8"/>
  <c r="F93" i="8"/>
  <c r="E91" i="8"/>
  <c r="J28" i="8"/>
  <c r="E28" i="8"/>
  <c r="J96" i="8" s="1"/>
  <c r="J27" i="8"/>
  <c r="J25" i="8"/>
  <c r="E25" i="8"/>
  <c r="J140" i="8" s="1"/>
  <c r="J24" i="8"/>
  <c r="J22" i="8"/>
  <c r="E22" i="8"/>
  <c r="F96" i="8"/>
  <c r="J21" i="8"/>
  <c r="J16" i="8"/>
  <c r="J138" i="8" s="1"/>
  <c r="E7" i="8"/>
  <c r="E130" i="8"/>
  <c r="J41" i="7"/>
  <c r="J40" i="7"/>
  <c r="AY104" i="1" s="1"/>
  <c r="J39" i="7"/>
  <c r="AX104" i="1" s="1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2" i="7"/>
  <c r="BH172" i="7"/>
  <c r="BG172" i="7"/>
  <c r="BE172" i="7"/>
  <c r="T172" i="7"/>
  <c r="T171" i="7" s="1"/>
  <c r="R172" i="7"/>
  <c r="R171" i="7" s="1"/>
  <c r="P172" i="7"/>
  <c r="P171" i="7" s="1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T150" i="7"/>
  <c r="R151" i="7"/>
  <c r="R150" i="7"/>
  <c r="P151" i="7"/>
  <c r="P150" i="7"/>
  <c r="BI149" i="7"/>
  <c r="BH149" i="7"/>
  <c r="BG149" i="7"/>
  <c r="BE149" i="7"/>
  <c r="T149" i="7"/>
  <c r="T148" i="7"/>
  <c r="R149" i="7"/>
  <c r="R148" i="7"/>
  <c r="P149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F133" i="7"/>
  <c r="F131" i="7"/>
  <c r="E129" i="7"/>
  <c r="F95" i="7"/>
  <c r="F93" i="7"/>
  <c r="E91" i="7"/>
  <c r="J28" i="7"/>
  <c r="E28" i="7"/>
  <c r="J134" i="7" s="1"/>
  <c r="J27" i="7"/>
  <c r="J25" i="7"/>
  <c r="E25" i="7"/>
  <c r="J95" i="7" s="1"/>
  <c r="J24" i="7"/>
  <c r="J22" i="7"/>
  <c r="E22" i="7"/>
  <c r="F134" i="7"/>
  <c r="J21" i="7"/>
  <c r="J16" i="7"/>
  <c r="J93" i="7" s="1"/>
  <c r="E7" i="7"/>
  <c r="E123" i="7"/>
  <c r="J39" i="6"/>
  <c r="J38" i="6"/>
  <c r="AY101" i="1" s="1"/>
  <c r="J37" i="6"/>
  <c r="AX101" i="1" s="1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F116" i="6"/>
  <c r="F114" i="6"/>
  <c r="E112" i="6"/>
  <c r="F93" i="6"/>
  <c r="F91" i="6"/>
  <c r="E89" i="6"/>
  <c r="J26" i="6"/>
  <c r="E26" i="6"/>
  <c r="J117" i="6" s="1"/>
  <c r="J25" i="6"/>
  <c r="J23" i="6"/>
  <c r="E23" i="6"/>
  <c r="J116" i="6" s="1"/>
  <c r="J22" i="6"/>
  <c r="J20" i="6"/>
  <c r="E20" i="6"/>
  <c r="F117" i="6" s="1"/>
  <c r="J19" i="6"/>
  <c r="J14" i="6"/>
  <c r="J114" i="6" s="1"/>
  <c r="E7" i="6"/>
  <c r="E108" i="6"/>
  <c r="J39" i="5"/>
  <c r="J38" i="5"/>
  <c r="AY100" i="1" s="1"/>
  <c r="J37" i="5"/>
  <c r="AX100" i="1" s="1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F120" i="5"/>
  <c r="F118" i="5"/>
  <c r="E116" i="5"/>
  <c r="F93" i="5"/>
  <c r="F91" i="5"/>
  <c r="E89" i="5"/>
  <c r="J26" i="5"/>
  <c r="E26" i="5"/>
  <c r="J94" i="5" s="1"/>
  <c r="J25" i="5"/>
  <c r="J23" i="5"/>
  <c r="E23" i="5"/>
  <c r="J93" i="5" s="1"/>
  <c r="J22" i="5"/>
  <c r="J20" i="5"/>
  <c r="E20" i="5"/>
  <c r="F121" i="5" s="1"/>
  <c r="J19" i="5"/>
  <c r="J14" i="5"/>
  <c r="J118" i="5" s="1"/>
  <c r="E7" i="5"/>
  <c r="E85" i="5" s="1"/>
  <c r="J39" i="4"/>
  <c r="J38" i="4"/>
  <c r="AY99" i="1" s="1"/>
  <c r="J37" i="4"/>
  <c r="AX99" i="1" s="1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F121" i="4"/>
  <c r="F119" i="4"/>
  <c r="E117" i="4"/>
  <c r="F93" i="4"/>
  <c r="F91" i="4"/>
  <c r="E89" i="4"/>
  <c r="J26" i="4"/>
  <c r="E26" i="4"/>
  <c r="J94" i="4" s="1"/>
  <c r="J25" i="4"/>
  <c r="J23" i="4"/>
  <c r="E23" i="4"/>
  <c r="J93" i="4"/>
  <c r="J22" i="4"/>
  <c r="J20" i="4"/>
  <c r="E20" i="4"/>
  <c r="F122" i="4" s="1"/>
  <c r="J19" i="4"/>
  <c r="J14" i="4"/>
  <c r="J91" i="4" s="1"/>
  <c r="E7" i="4"/>
  <c r="E85" i="4" s="1"/>
  <c r="J41" i="3"/>
  <c r="J40" i="3"/>
  <c r="AY98" i="1" s="1"/>
  <c r="J39" i="3"/>
  <c r="AX98" i="1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2" i="3"/>
  <c r="BH262" i="3"/>
  <c r="BG262" i="3"/>
  <c r="BE262" i="3"/>
  <c r="T262" i="3"/>
  <c r="T261" i="3"/>
  <c r="R262" i="3"/>
  <c r="R261" i="3" s="1"/>
  <c r="P262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3" i="3"/>
  <c r="BH203" i="3"/>
  <c r="BG203" i="3"/>
  <c r="BE203" i="3"/>
  <c r="T203" i="3"/>
  <c r="T202" i="3"/>
  <c r="R203" i="3"/>
  <c r="R202" i="3"/>
  <c r="P203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F139" i="3"/>
  <c r="F137" i="3"/>
  <c r="E135" i="3"/>
  <c r="F95" i="3"/>
  <c r="F93" i="3"/>
  <c r="E91" i="3"/>
  <c r="J28" i="3"/>
  <c r="E28" i="3"/>
  <c r="J96" i="3"/>
  <c r="J27" i="3"/>
  <c r="J25" i="3"/>
  <c r="E25" i="3"/>
  <c r="J139" i="3"/>
  <c r="J24" i="3"/>
  <c r="J22" i="3"/>
  <c r="E22" i="3"/>
  <c r="F96" i="3"/>
  <c r="J21" i="3"/>
  <c r="J16" i="3"/>
  <c r="J137" i="3" s="1"/>
  <c r="E7" i="3"/>
  <c r="E85" i="3"/>
  <c r="J41" i="2"/>
  <c r="J40" i="2"/>
  <c r="AY97" i="1"/>
  <c r="J39" i="2"/>
  <c r="AX97" i="1"/>
  <c r="BI221" i="2"/>
  <c r="BH221" i="2"/>
  <c r="BG221" i="2"/>
  <c r="BE221" i="2"/>
  <c r="T221" i="2"/>
  <c r="T220" i="2"/>
  <c r="R221" i="2"/>
  <c r="R220" i="2"/>
  <c r="P221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T175" i="2" s="1"/>
  <c r="R176" i="2"/>
  <c r="R175" i="2" s="1"/>
  <c r="P176" i="2"/>
  <c r="P175" i="2" s="1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T153" i="2" s="1"/>
  <c r="R154" i="2"/>
  <c r="R153" i="2" s="1"/>
  <c r="P154" i="2"/>
  <c r="P153" i="2" s="1"/>
  <c r="BI152" i="2"/>
  <c r="BH152" i="2"/>
  <c r="BG152" i="2"/>
  <c r="BE152" i="2"/>
  <c r="T152" i="2"/>
  <c r="T151" i="2" s="1"/>
  <c r="R152" i="2"/>
  <c r="R151" i="2" s="1"/>
  <c r="P152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F136" i="2"/>
  <c r="F134" i="2"/>
  <c r="E132" i="2"/>
  <c r="F95" i="2"/>
  <c r="F93" i="2"/>
  <c r="E91" i="2"/>
  <c r="J28" i="2"/>
  <c r="E28" i="2"/>
  <c r="J137" i="2" s="1"/>
  <c r="J27" i="2"/>
  <c r="J25" i="2"/>
  <c r="E25" i="2"/>
  <c r="J95" i="2"/>
  <c r="J24" i="2"/>
  <c r="J22" i="2"/>
  <c r="E22" i="2"/>
  <c r="F96" i="2" s="1"/>
  <c r="J21" i="2"/>
  <c r="J16" i="2"/>
  <c r="J134" i="2" s="1"/>
  <c r="E7" i="2"/>
  <c r="E126" i="2" s="1"/>
  <c r="L90" i="1"/>
  <c r="AM90" i="1"/>
  <c r="AM89" i="1"/>
  <c r="L89" i="1"/>
  <c r="AM87" i="1"/>
  <c r="L87" i="1"/>
  <c r="L85" i="1"/>
  <c r="L84" i="1"/>
  <c r="J207" i="2"/>
  <c r="J199" i="2"/>
  <c r="BK168" i="2"/>
  <c r="BK144" i="2"/>
  <c r="BK169" i="2"/>
  <c r="J214" i="2"/>
  <c r="BK207" i="2"/>
  <c r="J194" i="2"/>
  <c r="BK186" i="2"/>
  <c r="J147" i="2"/>
  <c r="J211" i="2"/>
  <c r="BK208" i="2"/>
  <c r="J192" i="2"/>
  <c r="BK179" i="2"/>
  <c r="BK161" i="2"/>
  <c r="J186" i="2"/>
  <c r="J162" i="2"/>
  <c r="J149" i="2"/>
  <c r="J183" i="2"/>
  <c r="J145" i="2"/>
  <c r="BK217" i="2"/>
  <c r="BK170" i="2"/>
  <c r="BK253" i="3"/>
  <c r="J217" i="3"/>
  <c r="J186" i="3"/>
  <c r="J157" i="3"/>
  <c r="BK258" i="3"/>
  <c r="BK238" i="3"/>
  <c r="J220" i="3"/>
  <c r="J211" i="3"/>
  <c r="BK188" i="3"/>
  <c r="J168" i="3"/>
  <c r="BK147" i="3"/>
  <c r="J227" i="3"/>
  <c r="BK183" i="3"/>
  <c r="BK265" i="3"/>
  <c r="J199" i="3"/>
  <c r="J176" i="3"/>
  <c r="J262" i="3"/>
  <c r="J241" i="3"/>
  <c r="J187" i="3"/>
  <c r="J158" i="3"/>
  <c r="J254" i="3"/>
  <c r="J223" i="3"/>
  <c r="J182" i="3"/>
  <c r="J160" i="3"/>
  <c r="BK248" i="3"/>
  <c r="J237" i="3"/>
  <c r="J213" i="3"/>
  <c r="J173" i="3"/>
  <c r="BK168" i="3"/>
  <c r="J251" i="3"/>
  <c r="J228" i="3"/>
  <c r="BK216" i="3"/>
  <c r="J150" i="3"/>
  <c r="J166" i="4"/>
  <c r="BK131" i="4"/>
  <c r="BK193" i="4"/>
  <c r="BK181" i="4"/>
  <c r="BK141" i="4"/>
  <c r="J196" i="4"/>
  <c r="J169" i="4"/>
  <c r="BK142" i="4"/>
  <c r="BK185" i="4"/>
  <c r="BK158" i="4"/>
  <c r="BK144" i="4"/>
  <c r="BK129" i="4"/>
  <c r="BK177" i="4"/>
  <c r="BK173" i="4"/>
  <c r="J133" i="4"/>
  <c r="J186" i="4"/>
  <c r="BK157" i="4"/>
  <c r="J147" i="4"/>
  <c r="BK187" i="4"/>
  <c r="BK138" i="4"/>
  <c r="J127" i="4"/>
  <c r="J165" i="4"/>
  <c r="J132" i="4"/>
  <c r="J168" i="5"/>
  <c r="BK145" i="5"/>
  <c r="BK181" i="5"/>
  <c r="BK151" i="5"/>
  <c r="BK168" i="5"/>
  <c r="BK139" i="5"/>
  <c r="J197" i="5"/>
  <c r="J159" i="5"/>
  <c r="BK127" i="5"/>
  <c r="J176" i="5"/>
  <c r="J170" i="5"/>
  <c r="J149" i="5"/>
  <c r="BK173" i="5"/>
  <c r="J151" i="5"/>
  <c r="J167" i="5"/>
  <c r="J150" i="5"/>
  <c r="J194" i="5"/>
  <c r="J147" i="5"/>
  <c r="BK159" i="6"/>
  <c r="J122" i="6"/>
  <c r="J154" i="6"/>
  <c r="BK134" i="6"/>
  <c r="J164" i="6"/>
  <c r="BK142" i="6"/>
  <c r="J162" i="6"/>
  <c r="J144" i="6"/>
  <c r="J151" i="6"/>
  <c r="BK124" i="6"/>
  <c r="BK151" i="6"/>
  <c r="BK127" i="6"/>
  <c r="BK160" i="6"/>
  <c r="J147" i="6"/>
  <c r="BK195" i="7"/>
  <c r="J149" i="7"/>
  <c r="J187" i="7"/>
  <c r="BK176" i="7"/>
  <c r="J160" i="7"/>
  <c r="J172" i="7"/>
  <c r="J144" i="7"/>
  <c r="J176" i="7"/>
  <c r="J153" i="7"/>
  <c r="J157" i="7"/>
  <c r="J192" i="7"/>
  <c r="J253" i="8"/>
  <c r="J206" i="8"/>
  <c r="J185" i="8"/>
  <c r="J170" i="8"/>
  <c r="BK158" i="8"/>
  <c r="BK236" i="8"/>
  <c r="BK199" i="8"/>
  <c r="BK170" i="8"/>
  <c r="J240" i="8"/>
  <c r="BK198" i="8"/>
  <c r="J177" i="8"/>
  <c r="J235" i="8"/>
  <c r="BK186" i="8"/>
  <c r="J158" i="8"/>
  <c r="J230" i="8"/>
  <c r="J210" i="8"/>
  <c r="BK251" i="8"/>
  <c r="J218" i="8"/>
  <c r="BK172" i="8"/>
  <c r="BK215" i="8"/>
  <c r="J190" i="8"/>
  <c r="J164" i="8"/>
  <c r="BK256" i="8"/>
  <c r="BK238" i="8"/>
  <c r="BK229" i="8"/>
  <c r="J186" i="8"/>
  <c r="J174" i="9"/>
  <c r="BK182" i="9"/>
  <c r="BK137" i="9"/>
  <c r="BK136" i="9"/>
  <c r="BK134" i="9"/>
  <c r="BK131" i="9"/>
  <c r="J128" i="9"/>
  <c r="BK183" i="9"/>
  <c r="BK180" i="9"/>
  <c r="BK178" i="9"/>
  <c r="J172" i="9"/>
  <c r="BK169" i="9"/>
  <c r="BK166" i="9"/>
  <c r="BK165" i="9"/>
  <c r="BK158" i="9"/>
  <c r="J157" i="9"/>
  <c r="J156" i="9"/>
  <c r="BK154" i="9"/>
  <c r="J150" i="9"/>
  <c r="BK146" i="9"/>
  <c r="J138" i="9"/>
  <c r="BK133" i="9"/>
  <c r="J131" i="9"/>
  <c r="BK181" i="9"/>
  <c r="J177" i="9"/>
  <c r="J134" i="9"/>
  <c r="J159" i="9"/>
  <c r="J129" i="9"/>
  <c r="BK147" i="9"/>
  <c r="BK132" i="9"/>
  <c r="BK162" i="9"/>
  <c r="J146" i="9"/>
  <c r="J133" i="9"/>
  <c r="BK151" i="10"/>
  <c r="J169" i="10"/>
  <c r="BK145" i="10"/>
  <c r="BK172" i="10"/>
  <c r="J141" i="10"/>
  <c r="J134" i="10"/>
  <c r="J150" i="10"/>
  <c r="J185" i="10"/>
  <c r="J157" i="10"/>
  <c r="BK183" i="10"/>
  <c r="BK159" i="10"/>
  <c r="J139" i="10"/>
  <c r="BK165" i="10"/>
  <c r="J146" i="10"/>
  <c r="BK135" i="10"/>
  <c r="BK146" i="10"/>
  <c r="BK206" i="2"/>
  <c r="J198" i="2"/>
  <c r="J180" i="2"/>
  <c r="BK156" i="2"/>
  <c r="J187" i="2"/>
  <c r="J171" i="2"/>
  <c r="J215" i="2"/>
  <c r="J209" i="2"/>
  <c r="BK200" i="2"/>
  <c r="BK149" i="2"/>
  <c r="BK213" i="2"/>
  <c r="BK204" i="2"/>
  <c r="J189" i="2"/>
  <c r="J166" i="2"/>
  <c r="BK192" i="2"/>
  <c r="J173" i="2"/>
  <c r="BK154" i="2"/>
  <c r="BK145" i="2"/>
  <c r="J165" i="2"/>
  <c r="BK221" i="2"/>
  <c r="BK199" i="2"/>
  <c r="BK167" i="2"/>
  <c r="BK146" i="2"/>
  <c r="BK234" i="3"/>
  <c r="J193" i="3"/>
  <c r="J183" i="3"/>
  <c r="BK150" i="3"/>
  <c r="BK235" i="3"/>
  <c r="J216" i="3"/>
  <c r="J203" i="3"/>
  <c r="J177" i="3"/>
  <c r="J148" i="3"/>
  <c r="BK228" i="3"/>
  <c r="J206" i="3"/>
  <c r="BK177" i="3"/>
  <c r="BK246" i="3"/>
  <c r="J189" i="3"/>
  <c r="BK154" i="3"/>
  <c r="J259" i="3"/>
  <c r="BK213" i="3"/>
  <c r="BK185" i="3"/>
  <c r="J159" i="3"/>
  <c r="J265" i="3"/>
  <c r="J230" i="3"/>
  <c r="BK198" i="3"/>
  <c r="BK180" i="3"/>
  <c r="BK259" i="3"/>
  <c r="BK245" i="3"/>
  <c r="J229" i="3"/>
  <c r="BK179" i="3"/>
  <c r="J167" i="3"/>
  <c r="J246" i="3"/>
  <c r="J225" i="3"/>
  <c r="J218" i="3"/>
  <c r="BK160" i="3"/>
  <c r="J197" i="4"/>
  <c r="BK152" i="4"/>
  <c r="J199" i="4"/>
  <c r="J176" i="4"/>
  <c r="BK199" i="4"/>
  <c r="J179" i="4"/>
  <c r="J159" i="4"/>
  <c r="J130" i="4"/>
  <c r="J177" i="4"/>
  <c r="BK155" i="4"/>
  <c r="BK140" i="4"/>
  <c r="J191" i="4"/>
  <c r="J174" i="4"/>
  <c r="BK166" i="4"/>
  <c r="BK196" i="4"/>
  <c r="BK172" i="4"/>
  <c r="J140" i="4"/>
  <c r="BK168" i="4"/>
  <c r="BK143" i="4"/>
  <c r="BK128" i="4"/>
  <c r="J178" i="4"/>
  <c r="J134" i="4"/>
  <c r="BK163" i="5"/>
  <c r="BK132" i="5"/>
  <c r="J171" i="5"/>
  <c r="BK187" i="5"/>
  <c r="BK143" i="5"/>
  <c r="J132" i="5"/>
  <c r="BK189" i="5"/>
  <c r="J169" i="5"/>
  <c r="BK134" i="5"/>
  <c r="BK190" i="5"/>
  <c r="J165" i="5"/>
  <c r="BK148" i="5"/>
  <c r="J180" i="5"/>
  <c r="BK152" i="5"/>
  <c r="J196" i="5"/>
  <c r="J157" i="5"/>
  <c r="J128" i="5"/>
  <c r="BK179" i="5"/>
  <c r="BK135" i="5"/>
  <c r="J124" i="6"/>
  <c r="J159" i="6"/>
  <c r="J137" i="6"/>
  <c r="J165" i="6"/>
  <c r="BK140" i="6"/>
  <c r="BK156" i="6"/>
  <c r="J123" i="6"/>
  <c r="BK143" i="6"/>
  <c r="BK162" i="6"/>
  <c r="J135" i="6"/>
  <c r="BK164" i="6"/>
  <c r="BK130" i="6"/>
  <c r="J121" i="6"/>
  <c r="BK167" i="6"/>
  <c r="BK141" i="6"/>
  <c r="J175" i="7"/>
  <c r="BK143" i="7"/>
  <c r="BK188" i="7"/>
  <c r="J177" i="7"/>
  <c r="J151" i="7"/>
  <c r="BK189" i="7"/>
  <c r="BK202" i="7"/>
  <c r="BK179" i="7"/>
  <c r="BK164" i="7"/>
  <c r="BK140" i="7"/>
  <c r="BK141" i="7"/>
  <c r="J190" i="7"/>
  <c r="BK239" i="8"/>
  <c r="J202" i="8"/>
  <c r="BK183" i="8"/>
  <c r="J169" i="8"/>
  <c r="J149" i="8"/>
  <c r="BK222" i="8"/>
  <c r="J193" i="8"/>
  <c r="J160" i="8"/>
  <c r="J228" i="8"/>
  <c r="BK182" i="8"/>
  <c r="BK157" i="8"/>
  <c r="J241" i="8"/>
  <c r="J194" i="8"/>
  <c r="J161" i="8"/>
  <c r="BK234" i="8"/>
  <c r="J220" i="8"/>
  <c r="BK147" i="8"/>
  <c r="J226" i="8"/>
  <c r="J207" i="8"/>
  <c r="J180" i="8"/>
  <c r="J243" i="8"/>
  <c r="BK207" i="8"/>
  <c r="J174" i="8"/>
  <c r="BK255" i="8"/>
  <c r="BK241" i="8"/>
  <c r="J200" i="8"/>
  <c r="J176" i="8"/>
  <c r="BK170" i="9"/>
  <c r="BK177" i="9"/>
  <c r="BK151" i="9"/>
  <c r="J169" i="9"/>
  <c r="J165" i="9"/>
  <c r="BK156" i="9"/>
  <c r="J179" i="9"/>
  <c r="J160" i="9"/>
  <c r="J176" i="9"/>
  <c r="BK160" i="9"/>
  <c r="BK149" i="9"/>
  <c r="BK138" i="9"/>
  <c r="BK148" i="9"/>
  <c r="J132" i="9"/>
  <c r="BK142" i="10"/>
  <c r="BK147" i="10"/>
  <c r="BK178" i="10"/>
  <c r="J140" i="10"/>
  <c r="BK176" i="10"/>
  <c r="J128" i="10"/>
  <c r="BK154" i="10"/>
  <c r="BK175" i="10"/>
  <c r="J147" i="10"/>
  <c r="J180" i="10"/>
  <c r="BK167" i="10"/>
  <c r="BK152" i="10"/>
  <c r="BK138" i="10"/>
  <c r="BK170" i="10"/>
  <c r="J149" i="10"/>
  <c r="J126" i="10"/>
  <c r="BK121" i="11"/>
  <c r="J174" i="10"/>
  <c r="BK215" i="2"/>
  <c r="BK201" i="2"/>
  <c r="J181" i="2"/>
  <c r="BK158" i="2"/>
  <c r="BK191" i="2"/>
  <c r="BK174" i="2"/>
  <c r="J167" i="2"/>
  <c r="BK211" i="2"/>
  <c r="BK203" i="2"/>
  <c r="J188" i="2"/>
  <c r="J169" i="2"/>
  <c r="AS96" i="1"/>
  <c r="BK187" i="2"/>
  <c r="J163" i="2"/>
  <c r="J174" i="2"/>
  <c r="J161" i="2"/>
  <c r="J152" i="2"/>
  <c r="BK193" i="2"/>
  <c r="J170" i="2"/>
  <c r="J156" i="2"/>
  <c r="BK209" i="2"/>
  <c r="BK176" i="2"/>
  <c r="BK157" i="2"/>
  <c r="BK260" i="3"/>
  <c r="BK230" i="3"/>
  <c r="J188" i="3"/>
  <c r="BK159" i="3"/>
  <c r="BK256" i="3"/>
  <c r="BK233" i="3"/>
  <c r="BK217" i="3"/>
  <c r="J195" i="3"/>
  <c r="BK182" i="3"/>
  <c r="J163" i="3"/>
  <c r="BK250" i="3"/>
  <c r="BK215" i="3"/>
  <c r="J180" i="3"/>
  <c r="J264" i="3"/>
  <c r="J201" i="3"/>
  <c r="BK181" i="3"/>
  <c r="BK149" i="3"/>
  <c r="BK244" i="3"/>
  <c r="BK209" i="3"/>
  <c r="BK166" i="3"/>
  <c r="J256" i="3"/>
  <c r="J238" i="3"/>
  <c r="BK218" i="3"/>
  <c r="BK194" i="3"/>
  <c r="J181" i="3"/>
  <c r="J149" i="3"/>
  <c r="BK240" i="3"/>
  <c r="BK195" i="3"/>
  <c r="BK169" i="3"/>
  <c r="BK262" i="3"/>
  <c r="BK223" i="3"/>
  <c r="BK175" i="3"/>
  <c r="BK178" i="4"/>
  <c r="BK162" i="4"/>
  <c r="BK130" i="4"/>
  <c r="J187" i="4"/>
  <c r="J168" i="4"/>
  <c r="BK135" i="4"/>
  <c r="BK191" i="4"/>
  <c r="BK164" i="4"/>
  <c r="J144" i="4"/>
  <c r="J183" i="4"/>
  <c r="BK170" i="4"/>
  <c r="J148" i="4"/>
  <c r="BK133" i="4"/>
  <c r="J198" i="4"/>
  <c r="BK175" i="4"/>
  <c r="BK163" i="4"/>
  <c r="J180" i="4"/>
  <c r="J162" i="4"/>
  <c r="BK151" i="4"/>
  <c r="BK189" i="4"/>
  <c r="J153" i="4"/>
  <c r="BK134" i="4"/>
  <c r="BK197" i="4"/>
  <c r="BK161" i="4"/>
  <c r="J135" i="4"/>
  <c r="J179" i="5"/>
  <c r="BK159" i="5"/>
  <c r="BK131" i="5"/>
  <c r="BK182" i="5"/>
  <c r="J139" i="5"/>
  <c r="J172" i="5"/>
  <c r="J155" i="5"/>
  <c r="BK137" i="5"/>
  <c r="J131" i="5"/>
  <c r="BK194" i="5"/>
  <c r="BK156" i="5"/>
  <c r="BK188" i="5"/>
  <c r="BK166" i="5"/>
  <c r="J141" i="5"/>
  <c r="BK184" i="5"/>
  <c r="J153" i="5"/>
  <c r="J184" i="5"/>
  <c r="J135" i="5"/>
  <c r="BK193" i="5"/>
  <c r="J182" i="5"/>
  <c r="J140" i="5"/>
  <c r="J125" i="6"/>
  <c r="J163" i="6"/>
  <c r="BK144" i="6"/>
  <c r="BK173" i="6"/>
  <c r="J161" i="6"/>
  <c r="BK135" i="6"/>
  <c r="J166" i="6"/>
  <c r="J146" i="6"/>
  <c r="BK152" i="6"/>
  <c r="BK161" i="6"/>
  <c r="J142" i="6"/>
  <c r="BK125" i="6"/>
  <c r="J132" i="6"/>
  <c r="J126" i="6"/>
  <c r="BK169" i="6"/>
  <c r="BK126" i="6"/>
  <c r="BK183" i="7"/>
  <c r="BK160" i="7"/>
  <c r="BK192" i="7"/>
  <c r="J179" i="7"/>
  <c r="BK155" i="7"/>
  <c r="BK166" i="7"/>
  <c r="J200" i="7"/>
  <c r="J181" i="7"/>
  <c r="BK144" i="7"/>
  <c r="BK172" i="7"/>
  <c r="BK162" i="7"/>
  <c r="J195" i="7"/>
  <c r="BK146" i="7"/>
  <c r="J191" i="7"/>
  <c r="BK149" i="7"/>
  <c r="J234" i="8"/>
  <c r="BK194" i="8"/>
  <c r="BK162" i="8"/>
  <c r="BK253" i="8"/>
  <c r="J208" i="8"/>
  <c r="BK161" i="8"/>
  <c r="J246" i="8"/>
  <c r="BK210" i="8"/>
  <c r="J184" i="8"/>
  <c r="J171" i="8"/>
  <c r="BK242" i="8"/>
  <c r="BK203" i="8"/>
  <c r="J163" i="8"/>
  <c r="J150" i="8"/>
  <c r="J229" i="8"/>
  <c r="BK213" i="8"/>
  <c r="BK249" i="8"/>
  <c r="J223" i="8"/>
  <c r="BK200" i="8"/>
  <c r="BK171" i="8"/>
  <c r="J217" i="8"/>
  <c r="BK193" i="8"/>
  <c r="BK179" i="8"/>
  <c r="BK156" i="8"/>
  <c r="J256" i="8"/>
  <c r="BK246" i="8"/>
  <c r="J233" i="8"/>
  <c r="J178" i="8"/>
  <c r="BK176" i="9"/>
  <c r="BK179" i="9"/>
  <c r="BK155" i="9"/>
  <c r="J141" i="9"/>
  <c r="J168" i="9"/>
  <c r="J182" i="9"/>
  <c r="J158" i="9"/>
  <c r="J136" i="9"/>
  <c r="J170" i="9"/>
  <c r="J143" i="9"/>
  <c r="BK174" i="9"/>
  <c r="BK157" i="9"/>
  <c r="J148" i="9"/>
  <c r="J178" i="9"/>
  <c r="BK141" i="9"/>
  <c r="J127" i="9"/>
  <c r="BK181" i="10"/>
  <c r="J181" i="10"/>
  <c r="J154" i="10"/>
  <c r="J136" i="10"/>
  <c r="J164" i="10"/>
  <c r="J132" i="10"/>
  <c r="BK174" i="10"/>
  <c r="BK127" i="10"/>
  <c r="BK177" i="10"/>
  <c r="BK158" i="10"/>
  <c r="BK134" i="10"/>
  <c r="J172" i="10"/>
  <c r="BK149" i="10"/>
  <c r="J130" i="10"/>
  <c r="BK164" i="10"/>
  <c r="BK156" i="10"/>
  <c r="BK136" i="10"/>
  <c r="BK219" i="2"/>
  <c r="J172" i="2"/>
  <c r="J159" i="2"/>
  <c r="J184" i="3"/>
  <c r="BK206" i="3"/>
  <c r="BK186" i="3"/>
  <c r="J146" i="3"/>
  <c r="J219" i="3"/>
  <c r="BK176" i="3"/>
  <c r="BK157" i="3"/>
  <c r="J248" i="3"/>
  <c r="J207" i="3"/>
  <c r="BK190" i="3"/>
  <c r="J153" i="3"/>
  <c r="BK251" i="3"/>
  <c r="J235" i="3"/>
  <c r="J185" i="3"/>
  <c r="BK264" i="3"/>
  <c r="J250" i="3"/>
  <c r="BK220" i="3"/>
  <c r="BK197" i="3"/>
  <c r="BK200" i="4"/>
  <c r="J163" i="4"/>
  <c r="BK148" i="4"/>
  <c r="J189" i="4"/>
  <c r="J171" i="4"/>
  <c r="J137" i="4"/>
  <c r="J181" i="4"/>
  <c r="J146" i="4"/>
  <c r="BK190" i="4"/>
  <c r="J172" i="4"/>
  <c r="J157" i="4"/>
  <c r="BK176" i="4"/>
  <c r="J128" i="4"/>
  <c r="BK179" i="4"/>
  <c r="J156" i="4"/>
  <c r="BK182" i="4"/>
  <c r="BK139" i="4"/>
  <c r="J192" i="4"/>
  <c r="BK167" i="4"/>
  <c r="J145" i="4"/>
  <c r="BK195" i="5"/>
  <c r="BK167" i="5"/>
  <c r="J134" i="5"/>
  <c r="BK170" i="5"/>
  <c r="BK154" i="5"/>
  <c r="BK176" i="5"/>
  <c r="J154" i="5"/>
  <c r="J126" i="5"/>
  <c r="BK177" i="5"/>
  <c r="J158" i="5"/>
  <c r="J178" i="5"/>
  <c r="BK172" i="5"/>
  <c r="BK150" i="5"/>
  <c r="BK138" i="5"/>
  <c r="J138" i="5"/>
  <c r="J190" i="5"/>
  <c r="BK144" i="5"/>
  <c r="BK197" i="5"/>
  <c r="J189" i="5"/>
  <c r="J142" i="5"/>
  <c r="J143" i="6"/>
  <c r="J150" i="6"/>
  <c r="J170" i="6"/>
  <c r="J153" i="6"/>
  <c r="BK129" i="6"/>
  <c r="BK139" i="6"/>
  <c r="BK170" i="6"/>
  <c r="BK145" i="6"/>
  <c r="J129" i="6"/>
  <c r="BK146" i="6"/>
  <c r="BK122" i="6"/>
  <c r="J168" i="6"/>
  <c r="J145" i="6"/>
  <c r="BK121" i="6"/>
  <c r="J180" i="7"/>
  <c r="BK157" i="7"/>
  <c r="J183" i="7"/>
  <c r="J163" i="7"/>
  <c r="BK201" i="7"/>
  <c r="BK163" i="7"/>
  <c r="BK194" i="7"/>
  <c r="BK175" i="7"/>
  <c r="BK165" i="7"/>
  <c r="BK145" i="7"/>
  <c r="J168" i="7"/>
  <c r="J185" i="7"/>
  <c r="BK197" i="8"/>
  <c r="J165" i="8"/>
  <c r="J155" i="8"/>
  <c r="J211" i="8"/>
  <c r="J173" i="8"/>
  <c r="BK151" i="8"/>
  <c r="J239" i="8"/>
  <c r="BK202" i="8"/>
  <c r="BK180" i="8"/>
  <c r="J168" i="8"/>
  <c r="BK233" i="8"/>
  <c r="J175" i="8"/>
  <c r="BK155" i="8"/>
  <c r="BK217" i="8"/>
  <c r="BK243" i="8"/>
  <c r="BK220" i="8"/>
  <c r="BK187" i="8"/>
  <c r="BK174" i="8"/>
  <c r="J203" i="8"/>
  <c r="BK178" i="8"/>
  <c r="J152" i="8"/>
  <c r="J255" i="8"/>
  <c r="BK244" i="8"/>
  <c r="BK196" i="8"/>
  <c r="J167" i="9"/>
  <c r="J163" i="9"/>
  <c r="J153" i="9"/>
  <c r="BK129" i="9"/>
  <c r="J161" i="9"/>
  <c r="BK143" i="9"/>
  <c r="BK175" i="9"/>
  <c r="BK140" i="9"/>
  <c r="BK180" i="10"/>
  <c r="J137" i="10"/>
  <c r="J156" i="10"/>
  <c r="BK130" i="10"/>
  <c r="J159" i="10"/>
  <c r="J129" i="10"/>
  <c r="J144" i="10"/>
  <c r="J176" i="10"/>
  <c r="BK128" i="10"/>
  <c r="BK182" i="10"/>
  <c r="BK148" i="10"/>
  <c r="BK126" i="10"/>
  <c r="J170" i="10"/>
  <c r="BK141" i="10"/>
  <c r="J175" i="10"/>
  <c r="BK150" i="10"/>
  <c r="BK212" i="2"/>
  <c r="J197" i="2"/>
  <c r="BK171" i="2"/>
  <c r="J150" i="2"/>
  <c r="J185" i="2"/>
  <c r="BK166" i="2"/>
  <c r="J212" i="2"/>
  <c r="BK197" i="2"/>
  <c r="BK160" i="2"/>
  <c r="BK214" i="2"/>
  <c r="J200" i="2"/>
  <c r="J146" i="2"/>
  <c r="BK185" i="2"/>
  <c r="J160" i="2"/>
  <c r="J191" i="2"/>
  <c r="J168" i="2"/>
  <c r="J221" i="2"/>
  <c r="J204" i="2"/>
  <c r="J154" i="2"/>
  <c r="BK237" i="3"/>
  <c r="BK210" i="3"/>
  <c r="BK163" i="3"/>
  <c r="BK146" i="3"/>
  <c r="J234" i="3"/>
  <c r="J215" i="3"/>
  <c r="BK191" i="3"/>
  <c r="BK172" i="3"/>
  <c r="BK249" i="3"/>
  <c r="J210" i="3"/>
  <c r="J164" i="3"/>
  <c r="BK203" i="3"/>
  <c r="J190" i="3"/>
  <c r="BK167" i="3"/>
  <c r="J260" i="3"/>
  <c r="J200" i="3"/>
  <c r="J154" i="3"/>
  <c r="BK227" i="3"/>
  <c r="BK201" i="3"/>
  <c r="BK193" i="3"/>
  <c r="BK171" i="3"/>
  <c r="J151" i="3"/>
  <c r="BK243" i="3"/>
  <c r="J196" i="3"/>
  <c r="J172" i="3"/>
  <c r="J156" i="3"/>
  <c r="J244" i="3"/>
  <c r="BK222" i="3"/>
  <c r="BK165" i="3"/>
  <c r="J167" i="4"/>
  <c r="BK156" i="4"/>
  <c r="J200" i="4"/>
  <c r="BK186" i="4"/>
  <c r="BK159" i="4"/>
  <c r="BK198" i="4"/>
  <c r="J190" i="4"/>
  <c r="J151" i="4"/>
  <c r="J194" i="4"/>
  <c r="BK174" i="4"/>
  <c r="J164" i="4"/>
  <c r="J141" i="4"/>
  <c r="J170" i="4"/>
  <c r="J195" i="4"/>
  <c r="BK165" i="4"/>
  <c r="BK137" i="4"/>
  <c r="J155" i="4"/>
  <c r="BK132" i="4"/>
  <c r="BK183" i="4"/>
  <c r="J160" i="4"/>
  <c r="J142" i="4"/>
  <c r="BK175" i="5"/>
  <c r="BK147" i="5"/>
  <c r="BK129" i="5"/>
  <c r="J166" i="5"/>
  <c r="BK183" i="5"/>
  <c r="BK158" i="5"/>
  <c r="J144" i="5"/>
  <c r="J130" i="5"/>
  <c r="BK171" i="5"/>
  <c r="BK192" i="5"/>
  <c r="J175" i="5"/>
  <c r="J156" i="5"/>
  <c r="BK140" i="5"/>
  <c r="BK169" i="5"/>
  <c r="BK149" i="5"/>
  <c r="BK180" i="5"/>
  <c r="J152" i="5"/>
  <c r="J192" i="5"/>
  <c r="BK178" i="5"/>
  <c r="J129" i="5"/>
  <c r="BK133" i="6"/>
  <c r="J157" i="6"/>
  <c r="J138" i="6"/>
  <c r="J130" i="6"/>
  <c r="BK158" i="6"/>
  <c r="J131" i="6"/>
  <c r="BK147" i="6"/>
  <c r="BK148" i="6"/>
  <c r="BK165" i="6"/>
  <c r="J139" i="6"/>
  <c r="BK154" i="6"/>
  <c r="J128" i="6"/>
  <c r="BK171" i="6"/>
  <c r="BK155" i="6"/>
  <c r="BK132" i="6"/>
  <c r="BK169" i="7"/>
  <c r="BK199" i="7"/>
  <c r="BK181" i="7"/>
  <c r="BK170" i="7"/>
  <c r="J202" i="7"/>
  <c r="BK158" i="7"/>
  <c r="J188" i="7"/>
  <c r="J146" i="7"/>
  <c r="J166" i="7"/>
  <c r="BK154" i="7"/>
  <c r="BK167" i="7"/>
  <c r="BK180" i="7"/>
  <c r="J141" i="7"/>
  <c r="BK214" i="8"/>
  <c r="BK190" i="8"/>
  <c r="BK173" i="8"/>
  <c r="BK164" i="8"/>
  <c r="J148" i="8"/>
  <c r="J214" i="8"/>
  <c r="BK165" i="8"/>
  <c r="J147" i="8"/>
  <c r="BK230" i="8"/>
  <c r="J199" i="8"/>
  <c r="J188" i="8"/>
  <c r="BK163" i="8"/>
  <c r="J244" i="8"/>
  <c r="J219" i="8"/>
  <c r="BK149" i="8"/>
  <c r="BK219" i="8"/>
  <c r="J167" i="8"/>
  <c r="J242" i="8"/>
  <c r="J198" i="8"/>
  <c r="J179" i="8"/>
  <c r="BK152" i="8"/>
  <c r="BK204" i="8"/>
  <c r="BK184" i="8"/>
  <c r="BK150" i="8"/>
  <c r="BK250" i="8"/>
  <c r="J215" i="8"/>
  <c r="BK181" i="8"/>
  <c r="J183" i="9"/>
  <c r="J162" i="9"/>
  <c r="J173" i="9"/>
  <c r="J145" i="9"/>
  <c r="J147" i="9"/>
  <c r="BK127" i="9"/>
  <c r="BK145" i="9"/>
  <c r="BK173" i="9"/>
  <c r="BK164" i="9"/>
  <c r="J142" i="9"/>
  <c r="BK168" i="9"/>
  <c r="BK153" i="9"/>
  <c r="J140" i="9"/>
  <c r="J151" i="9"/>
  <c r="BK153" i="10"/>
  <c r="BK184" i="10"/>
  <c r="BK157" i="10"/>
  <c r="J131" i="10"/>
  <c r="BK169" i="10"/>
  <c r="J135" i="10"/>
  <c r="BK179" i="10"/>
  <c r="J152" i="10"/>
  <c r="BK161" i="10"/>
  <c r="J142" i="10"/>
  <c r="J179" i="10"/>
  <c r="J161" i="10"/>
  <c r="BK132" i="10"/>
  <c r="J160" i="10"/>
  <c r="J138" i="10"/>
  <c r="J121" i="11"/>
  <c r="J208" i="2"/>
  <c r="BK188" i="2"/>
  <c r="BK163" i="2"/>
  <c r="BK194" i="2"/>
  <c r="BK181" i="2"/>
  <c r="J217" i="2"/>
  <c r="J210" i="2"/>
  <c r="BK196" i="2"/>
  <c r="BK150" i="2"/>
  <c r="J218" i="2"/>
  <c r="BK210" i="2"/>
  <c r="J193" i="2"/>
  <c r="J184" i="2"/>
  <c r="J143" i="2"/>
  <c r="BK172" i="2"/>
  <c r="J157" i="2"/>
  <c r="J148" i="2"/>
  <c r="BK180" i="2"/>
  <c r="BK162" i="2"/>
  <c r="J219" i="2"/>
  <c r="J201" i="2"/>
  <c r="BK165" i="2"/>
  <c r="BK143" i="2"/>
  <c r="J212" i="3"/>
  <c r="BK184" i="3"/>
  <c r="BK158" i="3"/>
  <c r="J255" i="3"/>
  <c r="J222" i="3"/>
  <c r="BK212" i="3"/>
  <c r="J192" i="3"/>
  <c r="J179" i="3"/>
  <c r="BK164" i="3"/>
  <c r="J258" i="3"/>
  <c r="BK225" i="3"/>
  <c r="BK199" i="3"/>
  <c r="BK174" i="3"/>
  <c r="J242" i="3"/>
  <c r="J194" i="3"/>
  <c r="J155" i="3"/>
  <c r="J243" i="3"/>
  <c r="J197" i="3"/>
  <c r="BK170" i="3"/>
  <c r="BK156" i="3"/>
  <c r="BK241" i="3"/>
  <c r="BK211" i="3"/>
  <c r="BK196" i="3"/>
  <c r="BK187" i="3"/>
  <c r="J162" i="3"/>
  <c r="BK254" i="3"/>
  <c r="J224" i="3"/>
  <c r="J175" i="3"/>
  <c r="BK151" i="3"/>
  <c r="J240" i="3"/>
  <c r="BK219" i="3"/>
  <c r="BK153" i="3"/>
  <c r="J193" i="4"/>
  <c r="J150" i="4"/>
  <c r="BK195" i="4"/>
  <c r="BK184" i="4"/>
  <c r="J152" i="4"/>
  <c r="BK192" i="4"/>
  <c r="BK160" i="4"/>
  <c r="J138" i="4"/>
  <c r="J184" i="4"/>
  <c r="BK169" i="4"/>
  <c r="J143" i="4"/>
  <c r="J131" i="4"/>
  <c r="J182" i="4"/>
  <c r="BK171" i="4"/>
  <c r="BK127" i="4"/>
  <c r="J185" i="4"/>
  <c r="J175" i="4"/>
  <c r="J139" i="4"/>
  <c r="J161" i="4"/>
  <c r="BK145" i="4"/>
  <c r="BK194" i="4"/>
  <c r="BK153" i="4"/>
  <c r="BK196" i="5"/>
  <c r="J146" i="5"/>
  <c r="J186" i="5"/>
  <c r="BK161" i="5"/>
  <c r="J177" i="5"/>
  <c r="BK157" i="5"/>
  <c r="BK136" i="5"/>
  <c r="J193" i="5"/>
  <c r="BK160" i="5"/>
  <c r="J191" i="5"/>
  <c r="J173" i="5"/>
  <c r="J161" i="5"/>
  <c r="J145" i="5"/>
  <c r="BK155" i="5"/>
  <c r="J143" i="5"/>
  <c r="BK191" i="5"/>
  <c r="BK153" i="5"/>
  <c r="J127" i="5"/>
  <c r="BK186" i="5"/>
  <c r="BK166" i="6"/>
  <c r="J171" i="6"/>
  <c r="BK149" i="6"/>
  <c r="BK131" i="6"/>
  <c r="BK163" i="6"/>
  <c r="BK150" i="6"/>
  <c r="J127" i="6"/>
  <c r="BK153" i="6"/>
  <c r="BK172" i="6"/>
  <c r="J152" i="6"/>
  <c r="J133" i="6"/>
  <c r="J160" i="6"/>
  <c r="J140" i="6"/>
  <c r="BK123" i="6"/>
  <c r="J158" i="6"/>
  <c r="J148" i="6"/>
  <c r="J184" i="7"/>
  <c r="J164" i="7"/>
  <c r="J147" i="7"/>
  <c r="BK190" i="7"/>
  <c r="J169" i="7"/>
  <c r="J140" i="7"/>
  <c r="BK184" i="7"/>
  <c r="J189" i="7"/>
  <c r="BK147" i="7"/>
  <c r="BK197" i="7"/>
  <c r="BK168" i="7"/>
  <c r="BK156" i="7"/>
  <c r="BK196" i="7"/>
  <c r="BK153" i="7"/>
  <c r="BK142" i="7"/>
  <c r="J224" i="8"/>
  <c r="BK188" i="8"/>
  <c r="BK159" i="8"/>
  <c r="J151" i="8"/>
  <c r="BK224" i="8"/>
  <c r="BK177" i="8"/>
  <c r="J250" i="8"/>
  <c r="BK218" i="8"/>
  <c r="BK195" i="8"/>
  <c r="J172" i="8"/>
  <c r="BK247" i="8"/>
  <c r="BK226" i="8"/>
  <c r="J183" i="8"/>
  <c r="J236" i="8"/>
  <c r="J225" i="8"/>
  <c r="BK169" i="8"/>
  <c r="BK228" i="8"/>
  <c r="J204" i="8"/>
  <c r="J247" i="8"/>
  <c r="BK211" i="8"/>
  <c r="BK185" i="8"/>
  <c r="BK175" i="8"/>
  <c r="BK148" i="8"/>
  <c r="J249" i="8"/>
  <c r="BK231" i="8"/>
  <c r="J195" i="8"/>
  <c r="BK160" i="8"/>
  <c r="J155" i="9"/>
  <c r="J166" i="9"/>
  <c r="J152" i="9"/>
  <c r="BK150" i="9"/>
  <c r="J164" i="9"/>
  <c r="BK142" i="9"/>
  <c r="BK172" i="9"/>
  <c r="BK163" i="9"/>
  <c r="J135" i="9"/>
  <c r="BK167" i="9"/>
  <c r="BK152" i="9"/>
  <c r="J149" i="9"/>
  <c r="BK135" i="9"/>
  <c r="J148" i="10"/>
  <c r="J183" i="10"/>
  <c r="J151" i="10"/>
  <c r="J182" i="10"/>
  <c r="J158" i="10"/>
  <c r="BK137" i="10"/>
  <c r="BK168" i="10"/>
  <c r="J127" i="10"/>
  <c r="BK163" i="10"/>
  <c r="J184" i="10"/>
  <c r="J168" i="10"/>
  <c r="BK144" i="10"/>
  <c r="J178" i="10"/>
  <c r="BK162" i="10"/>
  <c r="J145" i="10"/>
  <c r="BK131" i="10"/>
  <c r="J162" i="10"/>
  <c r="BK140" i="10"/>
  <c r="J122" i="11"/>
  <c r="BK218" i="2"/>
  <c r="J203" i="2"/>
  <c r="BK183" i="2"/>
  <c r="BK152" i="2"/>
  <c r="BK173" i="2"/>
  <c r="J213" i="2"/>
  <c r="J206" i="2"/>
  <c r="BK189" i="2"/>
  <c r="AS103" i="1"/>
  <c r="BK198" i="2"/>
  <c r="J176" i="2"/>
  <c r="J158" i="2"/>
  <c r="BK184" i="2"/>
  <c r="BK159" i="2"/>
  <c r="J144" i="2"/>
  <c r="J179" i="2"/>
  <c r="BK148" i="2"/>
  <c r="J196" i="2"/>
  <c r="BK147" i="2"/>
  <c r="J233" i="3"/>
  <c r="J198" i="3"/>
  <c r="BK173" i="3"/>
  <c r="BK155" i="3"/>
  <c r="J249" i="3"/>
  <c r="BK224" i="3"/>
  <c r="BK208" i="3"/>
  <c r="BK189" i="3"/>
  <c r="BK162" i="3"/>
  <c r="J245" i="3"/>
  <c r="J208" i="3"/>
  <c r="J165" i="3"/>
  <c r="J209" i="3"/>
  <c r="BK192" i="3"/>
  <c r="J174" i="3"/>
  <c r="J147" i="3"/>
  <c r="BK242" i="3"/>
  <c r="BK207" i="3"/>
  <c r="J169" i="3"/>
  <c r="BK148" i="3"/>
  <c r="J232" i="3"/>
  <c r="BK200" i="3"/>
  <c r="J191" i="3"/>
  <c r="J170" i="3"/>
  <c r="J253" i="3"/>
  <c r="BK232" i="3"/>
  <c r="J171" i="3"/>
  <c r="BK255" i="3"/>
  <c r="BK229" i="3"/>
  <c r="J166" i="3"/>
  <c r="J173" i="4"/>
  <c r="J158" i="4"/>
  <c r="BK147" i="4"/>
  <c r="BK150" i="4"/>
  <c r="J129" i="4"/>
  <c r="BK180" i="4"/>
  <c r="BK146" i="4"/>
  <c r="J181" i="5"/>
  <c r="J148" i="5"/>
  <c r="J137" i="5"/>
  <c r="BK126" i="5"/>
  <c r="BK164" i="5"/>
  <c r="BK130" i="5"/>
  <c r="J160" i="5"/>
  <c r="BK128" i="5"/>
  <c r="J188" i="5"/>
  <c r="BK133" i="5"/>
  <c r="J187" i="5"/>
  <c r="J163" i="5"/>
  <c r="BK142" i="5"/>
  <c r="J133" i="5"/>
  <c r="BK165" i="5"/>
  <c r="J136" i="5"/>
  <c r="J164" i="5"/>
  <c r="BK146" i="5"/>
  <c r="J195" i="5"/>
  <c r="J183" i="5"/>
  <c r="BK141" i="5"/>
  <c r="J156" i="6"/>
  <c r="J169" i="6"/>
  <c r="J141" i="6"/>
  <c r="BK128" i="6"/>
  <c r="J155" i="6"/>
  <c r="J134" i="6"/>
  <c r="J167" i="6"/>
  <c r="J173" i="6"/>
  <c r="BK136" i="6"/>
  <c r="BK157" i="6"/>
  <c r="BK138" i="6"/>
  <c r="BK168" i="6"/>
  <c r="BK137" i="6"/>
  <c r="J172" i="6"/>
  <c r="J149" i="6"/>
  <c r="J136" i="6"/>
  <c r="BK200" i="7"/>
  <c r="BK182" i="7"/>
  <c r="BK159" i="7"/>
  <c r="J201" i="7"/>
  <c r="J167" i="7"/>
  <c r="J159" i="7"/>
  <c r="J158" i="7"/>
  <c r="J154" i="7"/>
  <c r="BK151" i="7"/>
  <c r="J143" i="7"/>
  <c r="J142" i="7"/>
  <c r="J197" i="7"/>
  <c r="J196" i="7"/>
  <c r="J194" i="7"/>
  <c r="BK191" i="7"/>
  <c r="BK187" i="7"/>
  <c r="J162" i="7"/>
  <c r="BK185" i="7"/>
  <c r="J156" i="7"/>
  <c r="J182" i="7"/>
  <c r="J145" i="7"/>
  <c r="J170" i="7"/>
  <c r="J155" i="7"/>
  <c r="J165" i="7"/>
  <c r="J199" i="7"/>
  <c r="BK177" i="7"/>
  <c r="J231" i="8"/>
  <c r="J187" i="8"/>
  <c r="J157" i="8"/>
  <c r="J213" i="8"/>
  <c r="J197" i="8"/>
  <c r="J159" i="8"/>
  <c r="J238" i="8"/>
  <c r="J196" i="8"/>
  <c r="BK176" i="8"/>
  <c r="J156" i="8"/>
  <c r="BK223" i="8"/>
  <c r="J162" i="8"/>
  <c r="BK240" i="8"/>
  <c r="J222" i="8"/>
  <c r="BK168" i="8"/>
  <c r="BK225" i="8"/>
  <c r="BK206" i="8"/>
  <c r="J182" i="8"/>
  <c r="J154" i="8"/>
  <c r="BK208" i="8"/>
  <c r="J181" i="8"/>
  <c r="BK154" i="8"/>
  <c r="J251" i="8"/>
  <c r="BK235" i="8"/>
  <c r="BK167" i="8"/>
  <c r="J181" i="9"/>
  <c r="BK161" i="9"/>
  <c r="J180" i="9"/>
  <c r="J175" i="9"/>
  <c r="J137" i="9"/>
  <c r="BK159" i="9"/>
  <c r="J154" i="9"/>
  <c r="BK128" i="9"/>
  <c r="BK143" i="10"/>
  <c r="J165" i="10"/>
  <c r="J143" i="10"/>
  <c r="BK160" i="10"/>
  <c r="BK139" i="10"/>
  <c r="J177" i="10"/>
  <c r="BK133" i="10"/>
  <c r="BK171" i="10"/>
  <c r="BK185" i="10"/>
  <c r="J167" i="10"/>
  <c r="BK129" i="10"/>
  <c r="J163" i="10"/>
  <c r="J133" i="10"/>
  <c r="J171" i="10"/>
  <c r="J153" i="10"/>
  <c r="BK122" i="11"/>
  <c r="BK142" i="2" l="1"/>
  <c r="J142" i="2"/>
  <c r="J102" i="2"/>
  <c r="T155" i="2"/>
  <c r="T178" i="2"/>
  <c r="P190" i="2"/>
  <c r="R195" i="2"/>
  <c r="P205" i="2"/>
  <c r="R216" i="2"/>
  <c r="T152" i="3"/>
  <c r="T161" i="3"/>
  <c r="P205" i="3"/>
  <c r="T221" i="3"/>
  <c r="R231" i="3"/>
  <c r="P239" i="3"/>
  <c r="BK252" i="3"/>
  <c r="J252" i="3" s="1"/>
  <c r="J116" i="3" s="1"/>
  <c r="R257" i="3"/>
  <c r="R263" i="3"/>
  <c r="P136" i="4"/>
  <c r="BK149" i="4"/>
  <c r="J149" i="4"/>
  <c r="J101" i="4"/>
  <c r="T149" i="4"/>
  <c r="T188" i="4"/>
  <c r="R125" i="5"/>
  <c r="BK174" i="5"/>
  <c r="J174" i="5"/>
  <c r="J101" i="5" s="1"/>
  <c r="P185" i="5"/>
  <c r="BK120" i="6"/>
  <c r="J120" i="6" s="1"/>
  <c r="T139" i="7"/>
  <c r="P161" i="7"/>
  <c r="P178" i="7"/>
  <c r="BK193" i="7"/>
  <c r="J193" i="7"/>
  <c r="J112" i="7"/>
  <c r="T198" i="7"/>
  <c r="BK166" i="8"/>
  <c r="J166" i="8"/>
  <c r="J104" i="8"/>
  <c r="R192" i="8"/>
  <c r="P205" i="8"/>
  <c r="BK212" i="8"/>
  <c r="J212" i="8"/>
  <c r="J111" i="8"/>
  <c r="T216" i="8"/>
  <c r="P227" i="8"/>
  <c r="P237" i="8"/>
  <c r="P248" i="8"/>
  <c r="P126" i="9"/>
  <c r="T130" i="9"/>
  <c r="P139" i="9"/>
  <c r="R139" i="9"/>
  <c r="R171" i="9"/>
  <c r="P164" i="2"/>
  <c r="R178" i="2"/>
  <c r="BK145" i="3"/>
  <c r="J145" i="3" s="1"/>
  <c r="J102" i="3" s="1"/>
  <c r="R152" i="3"/>
  <c r="R161" i="3"/>
  <c r="R214" i="3"/>
  <c r="R226" i="3"/>
  <c r="P236" i="3"/>
  <c r="BK247" i="3"/>
  <c r="J247" i="3"/>
  <c r="J115" i="3"/>
  <c r="T252" i="3"/>
  <c r="P126" i="4"/>
  <c r="R136" i="4"/>
  <c r="P149" i="4"/>
  <c r="R188" i="4"/>
  <c r="T125" i="5"/>
  <c r="P174" i="5"/>
  <c r="T185" i="5"/>
  <c r="R120" i="6"/>
  <c r="R139" i="7"/>
  <c r="BK161" i="7"/>
  <c r="J161" i="7"/>
  <c r="J106" i="7"/>
  <c r="R174" i="7"/>
  <c r="R186" i="7"/>
  <c r="P198" i="7"/>
  <c r="BK146" i="8"/>
  <c r="R166" i="8"/>
  <c r="BK201" i="8"/>
  <c r="J201" i="8"/>
  <c r="J108" i="8"/>
  <c r="R205" i="8"/>
  <c r="T212" i="8"/>
  <c r="R221" i="8"/>
  <c r="R232" i="8"/>
  <c r="T248" i="8"/>
  <c r="P125" i="10"/>
  <c r="BK155" i="2"/>
  <c r="J155" i="2"/>
  <c r="J105" i="2"/>
  <c r="T164" i="2"/>
  <c r="P178" i="2"/>
  <c r="BK190" i="2"/>
  <c r="J190" i="2"/>
  <c r="J111" i="2"/>
  <c r="P195" i="2"/>
  <c r="BK205" i="2"/>
  <c r="J205" i="2"/>
  <c r="J114" i="2" s="1"/>
  <c r="BK216" i="2"/>
  <c r="J216" i="2"/>
  <c r="J115" i="2"/>
  <c r="P145" i="3"/>
  <c r="BK161" i="3"/>
  <c r="J161" i="3" s="1"/>
  <c r="J104" i="3" s="1"/>
  <c r="P161" i="3"/>
  <c r="BK205" i="3"/>
  <c r="J205" i="3"/>
  <c r="J108" i="3"/>
  <c r="T214" i="3"/>
  <c r="P226" i="3"/>
  <c r="BK239" i="3"/>
  <c r="J239" i="3"/>
  <c r="J114" i="3" s="1"/>
  <c r="T247" i="3"/>
  <c r="T257" i="3"/>
  <c r="P263" i="3"/>
  <c r="BK136" i="4"/>
  <c r="J136" i="4" s="1"/>
  <c r="J100" i="4" s="1"/>
  <c r="R154" i="4"/>
  <c r="BK162" i="5"/>
  <c r="J162" i="5" s="1"/>
  <c r="J100" i="5" s="1"/>
  <c r="R174" i="5"/>
  <c r="P139" i="7"/>
  <c r="R161" i="7"/>
  <c r="BK174" i="7"/>
  <c r="J174" i="7"/>
  <c r="J109" i="7" s="1"/>
  <c r="R178" i="7"/>
  <c r="P193" i="7"/>
  <c r="R146" i="8"/>
  <c r="R153" i="8"/>
  <c r="P192" i="8"/>
  <c r="T201" i="8"/>
  <c r="T209" i="8"/>
  <c r="P216" i="8"/>
  <c r="R227" i="8"/>
  <c r="T232" i="8"/>
  <c r="R245" i="8"/>
  <c r="BK130" i="9"/>
  <c r="J130" i="9" s="1"/>
  <c r="J100" i="9" s="1"/>
  <c r="R144" i="9"/>
  <c r="P155" i="10"/>
  <c r="R166" i="10"/>
  <c r="P142" i="2"/>
  <c r="P141" i="2"/>
  <c r="P155" i="2"/>
  <c r="BK178" i="2"/>
  <c r="J178" i="2"/>
  <c r="J109" i="2"/>
  <c r="T182" i="2"/>
  <c r="BK195" i="2"/>
  <c r="J195" i="2"/>
  <c r="J112" i="2" s="1"/>
  <c r="BK202" i="2"/>
  <c r="J202" i="2" s="1"/>
  <c r="J113" i="2" s="1"/>
  <c r="R205" i="2"/>
  <c r="BK152" i="3"/>
  <c r="J152" i="3" s="1"/>
  <c r="J103" i="3" s="1"/>
  <c r="R178" i="3"/>
  <c r="R205" i="3"/>
  <c r="BK221" i="3"/>
  <c r="J221" i="3"/>
  <c r="J110" i="3"/>
  <c r="T226" i="3"/>
  <c r="BK236" i="3"/>
  <c r="J236" i="3"/>
  <c r="J113" i="3" s="1"/>
  <c r="T239" i="3"/>
  <c r="R252" i="3"/>
  <c r="T263" i="3"/>
  <c r="BK126" i="4"/>
  <c r="T136" i="4"/>
  <c r="R149" i="4"/>
  <c r="BK188" i="4"/>
  <c r="J188" i="4"/>
  <c r="J103" i="4" s="1"/>
  <c r="R162" i="5"/>
  <c r="R185" i="5"/>
  <c r="P146" i="8"/>
  <c r="P166" i="8"/>
  <c r="BK205" i="8"/>
  <c r="J205" i="8"/>
  <c r="J109" i="8" s="1"/>
  <c r="R209" i="8"/>
  <c r="R216" i="8"/>
  <c r="BK227" i="8"/>
  <c r="J227" i="8"/>
  <c r="J114" i="8" s="1"/>
  <c r="BK237" i="8"/>
  <c r="J237" i="8"/>
  <c r="J116" i="8"/>
  <c r="P245" i="8"/>
  <c r="BK254" i="8"/>
  <c r="J254" i="8"/>
  <c r="J120" i="8"/>
  <c r="T126" i="9"/>
  <c r="P144" i="9"/>
  <c r="T171" i="9"/>
  <c r="BK125" i="10"/>
  <c r="T155" i="10"/>
  <c r="R173" i="10"/>
  <c r="BK120" i="11"/>
  <c r="BK119" i="11"/>
  <c r="J119" i="11" s="1"/>
  <c r="J97" i="11" s="1"/>
  <c r="R164" i="2"/>
  <c r="R182" i="2"/>
  <c r="T190" i="2"/>
  <c r="P202" i="2"/>
  <c r="T205" i="2"/>
  <c r="R145" i="3"/>
  <c r="T178" i="3"/>
  <c r="P214" i="3"/>
  <c r="BK226" i="3"/>
  <c r="J226" i="3" s="1"/>
  <c r="J111" i="3" s="1"/>
  <c r="T231" i="3"/>
  <c r="R239" i="3"/>
  <c r="P252" i="3"/>
  <c r="BK263" i="3"/>
  <c r="J263" i="3" s="1"/>
  <c r="J119" i="3" s="1"/>
  <c r="T126" i="4"/>
  <c r="P154" i="4"/>
  <c r="P125" i="5"/>
  <c r="P124" i="5" s="1"/>
  <c r="AU100" i="1" s="1"/>
  <c r="T162" i="5"/>
  <c r="BK185" i="5"/>
  <c r="J185" i="5"/>
  <c r="J102" i="5" s="1"/>
  <c r="P120" i="6"/>
  <c r="AU101" i="1" s="1"/>
  <c r="BK139" i="7"/>
  <c r="J139" i="7"/>
  <c r="J102" i="7" s="1"/>
  <c r="R152" i="7"/>
  <c r="BK178" i="7"/>
  <c r="J178" i="7"/>
  <c r="J110" i="7" s="1"/>
  <c r="T186" i="7"/>
  <c r="R198" i="7"/>
  <c r="T166" i="8"/>
  <c r="P201" i="8"/>
  <c r="BK209" i="8"/>
  <c r="J209" i="8"/>
  <c r="J110" i="8" s="1"/>
  <c r="R212" i="8"/>
  <c r="P221" i="8"/>
  <c r="BK232" i="8"/>
  <c r="J232" i="8"/>
  <c r="J115" i="8" s="1"/>
  <c r="T237" i="8"/>
  <c r="R248" i="8"/>
  <c r="T254" i="8"/>
  <c r="BK126" i="9"/>
  <c r="P130" i="9"/>
  <c r="T144" i="9"/>
  <c r="BK155" i="10"/>
  <c r="J155" i="10"/>
  <c r="J100" i="10" s="1"/>
  <c r="BK166" i="10"/>
  <c r="J166" i="10" s="1"/>
  <c r="J101" i="10" s="1"/>
  <c r="T166" i="10"/>
  <c r="P120" i="11"/>
  <c r="P119" i="11"/>
  <c r="P118" i="11" s="1"/>
  <c r="AU108" i="1" s="1"/>
  <c r="BK152" i="7"/>
  <c r="J152" i="7"/>
  <c r="J105" i="7" s="1"/>
  <c r="T161" i="7"/>
  <c r="P174" i="7"/>
  <c r="BK186" i="7"/>
  <c r="J186" i="7"/>
  <c r="J111" i="7" s="1"/>
  <c r="T193" i="7"/>
  <c r="BK153" i="8"/>
  <c r="J153" i="8"/>
  <c r="J103" i="8" s="1"/>
  <c r="T153" i="8"/>
  <c r="T192" i="8"/>
  <c r="T205" i="8"/>
  <c r="P212" i="8"/>
  <c r="BK221" i="8"/>
  <c r="J221" i="8"/>
  <c r="J113" i="8" s="1"/>
  <c r="T227" i="8"/>
  <c r="R237" i="8"/>
  <c r="BK248" i="8"/>
  <c r="J248" i="8"/>
  <c r="J118" i="8" s="1"/>
  <c r="R254" i="8"/>
  <c r="T125" i="10"/>
  <c r="P173" i="10"/>
  <c r="T142" i="2"/>
  <c r="T141" i="2"/>
  <c r="R155" i="2"/>
  <c r="P182" i="2"/>
  <c r="T202" i="2"/>
  <c r="T216" i="2"/>
  <c r="P152" i="3"/>
  <c r="P178" i="3"/>
  <c r="BK214" i="3"/>
  <c r="J214" i="3"/>
  <c r="J109" i="3"/>
  <c r="P221" i="3"/>
  <c r="BK231" i="3"/>
  <c r="J231" i="3"/>
  <c r="J112" i="3" s="1"/>
  <c r="R236" i="3"/>
  <c r="P247" i="3"/>
  <c r="P257" i="3"/>
  <c r="R126" i="4"/>
  <c r="R125" i="4" s="1"/>
  <c r="T154" i="4"/>
  <c r="BK125" i="5"/>
  <c r="BK124" i="5"/>
  <c r="J124" i="5" s="1"/>
  <c r="P162" i="5"/>
  <c r="T174" i="5"/>
  <c r="T120" i="6"/>
  <c r="T152" i="7"/>
  <c r="T174" i="7"/>
  <c r="P186" i="7"/>
  <c r="BK198" i="7"/>
  <c r="J198" i="7"/>
  <c r="J113" i="7" s="1"/>
  <c r="T146" i="8"/>
  <c r="T145" i="8"/>
  <c r="P153" i="8"/>
  <c r="BK192" i="8"/>
  <c r="J192" i="8" s="1"/>
  <c r="J107" i="8" s="1"/>
  <c r="R201" i="8"/>
  <c r="P209" i="8"/>
  <c r="BK216" i="8"/>
  <c r="J216" i="8" s="1"/>
  <c r="J112" i="8" s="1"/>
  <c r="T221" i="8"/>
  <c r="P232" i="8"/>
  <c r="BK245" i="8"/>
  <c r="J245" i="8"/>
  <c r="J117" i="8" s="1"/>
  <c r="T245" i="8"/>
  <c r="P254" i="8"/>
  <c r="R126" i="9"/>
  <c r="R130" i="9"/>
  <c r="BK139" i="9"/>
  <c r="J139" i="9" s="1"/>
  <c r="J101" i="9" s="1"/>
  <c r="T139" i="9"/>
  <c r="BK171" i="9"/>
  <c r="J171" i="9" s="1"/>
  <c r="J103" i="9" s="1"/>
  <c r="R155" i="10"/>
  <c r="BK173" i="10"/>
  <c r="J173" i="10" s="1"/>
  <c r="J102" i="10" s="1"/>
  <c r="R120" i="11"/>
  <c r="R119" i="11"/>
  <c r="R118" i="11" s="1"/>
  <c r="R142" i="2"/>
  <c r="R141" i="2"/>
  <c r="BK164" i="2"/>
  <c r="J164" i="2" s="1"/>
  <c r="J106" i="2" s="1"/>
  <c r="BK182" i="2"/>
  <c r="J182" i="2" s="1"/>
  <c r="J110" i="2" s="1"/>
  <c r="R190" i="2"/>
  <c r="T195" i="2"/>
  <c r="R202" i="2"/>
  <c r="P216" i="2"/>
  <c r="T145" i="3"/>
  <c r="T144" i="3" s="1"/>
  <c r="BK178" i="3"/>
  <c r="J178" i="3" s="1"/>
  <c r="J105" i="3" s="1"/>
  <c r="T205" i="3"/>
  <c r="T204" i="3" s="1"/>
  <c r="R221" i="3"/>
  <c r="P231" i="3"/>
  <c r="T236" i="3"/>
  <c r="R247" i="3"/>
  <c r="BK257" i="3"/>
  <c r="J257" i="3"/>
  <c r="J117" i="3"/>
  <c r="BK154" i="4"/>
  <c r="J154" i="4" s="1"/>
  <c r="J102" i="4" s="1"/>
  <c r="P188" i="4"/>
  <c r="P152" i="7"/>
  <c r="T178" i="7"/>
  <c r="R193" i="7"/>
  <c r="BK144" i="9"/>
  <c r="J144" i="9" s="1"/>
  <c r="J102" i="9" s="1"/>
  <c r="P171" i="9"/>
  <c r="R125" i="10"/>
  <c r="R124" i="10" s="1"/>
  <c r="P166" i="10"/>
  <c r="T173" i="10"/>
  <c r="T120" i="11"/>
  <c r="T119" i="11"/>
  <c r="T118" i="11" s="1"/>
  <c r="BK150" i="7"/>
  <c r="J150" i="7" s="1"/>
  <c r="J104" i="7" s="1"/>
  <c r="BK151" i="2"/>
  <c r="J151" i="2"/>
  <c r="J103" i="2"/>
  <c r="BK202" i="3"/>
  <c r="J202" i="3" s="1"/>
  <c r="J106" i="3" s="1"/>
  <c r="BK171" i="7"/>
  <c r="J171" i="7" s="1"/>
  <c r="J107" i="7" s="1"/>
  <c r="BK189" i="8"/>
  <c r="J189" i="8"/>
  <c r="J105" i="8"/>
  <c r="BK252" i="8"/>
  <c r="J252" i="8"/>
  <c r="J119" i="8" s="1"/>
  <c r="BK148" i="7"/>
  <c r="J148" i="7" s="1"/>
  <c r="J103" i="7" s="1"/>
  <c r="BK153" i="2"/>
  <c r="J153" i="2" s="1"/>
  <c r="J104" i="2" s="1"/>
  <c r="BK175" i="2"/>
  <c r="J175" i="2"/>
  <c r="J107" i="2" s="1"/>
  <c r="BK220" i="2"/>
  <c r="J220" i="2"/>
  <c r="J116" i="2"/>
  <c r="BK261" i="3"/>
  <c r="J261" i="3" s="1"/>
  <c r="J118" i="3" s="1"/>
  <c r="BF121" i="11"/>
  <c r="J92" i="11"/>
  <c r="J114" i="11"/>
  <c r="J125" i="10"/>
  <c r="J99" i="10"/>
  <c r="J89" i="11"/>
  <c r="E85" i="11"/>
  <c r="F115" i="11"/>
  <c r="BF122" i="11"/>
  <c r="BF130" i="10"/>
  <c r="BF131" i="10"/>
  <c r="BF133" i="10"/>
  <c r="BF143" i="10"/>
  <c r="BF157" i="10"/>
  <c r="BF176" i="10"/>
  <c r="BF177" i="10"/>
  <c r="BF179" i="10"/>
  <c r="J126" i="9"/>
  <c r="J99" i="9" s="1"/>
  <c r="J91" i="10"/>
  <c r="F94" i="10"/>
  <c r="BF128" i="10"/>
  <c r="BF154" i="10"/>
  <c r="BF158" i="10"/>
  <c r="BF168" i="10"/>
  <c r="BF174" i="10"/>
  <c r="BF132" i="10"/>
  <c r="BF135" i="10"/>
  <c r="BF137" i="10"/>
  <c r="BF151" i="10"/>
  <c r="BF152" i="10"/>
  <c r="BF153" i="10"/>
  <c r="BF160" i="10"/>
  <c r="BF162" i="10"/>
  <c r="J93" i="10"/>
  <c r="BF161" i="10"/>
  <c r="BF164" i="10"/>
  <c r="BF169" i="10"/>
  <c r="BF182" i="10"/>
  <c r="BF185" i="10"/>
  <c r="E85" i="10"/>
  <c r="J94" i="10"/>
  <c r="BF136" i="10"/>
  <c r="BF138" i="10"/>
  <c r="BF139" i="10"/>
  <c r="BF140" i="10"/>
  <c r="BF141" i="10"/>
  <c r="BF142" i="10"/>
  <c r="BF150" i="10"/>
  <c r="BF171" i="10"/>
  <c r="BF180" i="10"/>
  <c r="BF181" i="10"/>
  <c r="BF183" i="10"/>
  <c r="BF146" i="10"/>
  <c r="BF148" i="10"/>
  <c r="BF156" i="10"/>
  <c r="BF163" i="10"/>
  <c r="BF165" i="10"/>
  <c r="BF167" i="10"/>
  <c r="BF170" i="10"/>
  <c r="BF175" i="10"/>
  <c r="BF127" i="10"/>
  <c r="BF144" i="10"/>
  <c r="BF159" i="10"/>
  <c r="BF172" i="10"/>
  <c r="BF184" i="10"/>
  <c r="BF126" i="10"/>
  <c r="BF129" i="10"/>
  <c r="BF134" i="10"/>
  <c r="BF145" i="10"/>
  <c r="BF147" i="10"/>
  <c r="BF149" i="10"/>
  <c r="BF178" i="10"/>
  <c r="J146" i="8"/>
  <c r="J102" i="8" s="1"/>
  <c r="E85" i="9"/>
  <c r="J91" i="9"/>
  <c r="BF133" i="9"/>
  <c r="BF157" i="9"/>
  <c r="BF164" i="9"/>
  <c r="BF176" i="9"/>
  <c r="BF183" i="9"/>
  <c r="J121" i="9"/>
  <c r="BF128" i="9"/>
  <c r="BF155" i="9"/>
  <c r="BF169" i="9"/>
  <c r="BF170" i="9"/>
  <c r="BF173" i="9"/>
  <c r="J122" i="9"/>
  <c r="BF154" i="9"/>
  <c r="BF174" i="9"/>
  <c r="BF127" i="9"/>
  <c r="BF137" i="9"/>
  <c r="BF149" i="9"/>
  <c r="BF161" i="9"/>
  <c r="BF162" i="9"/>
  <c r="BF129" i="9"/>
  <c r="BF131" i="9"/>
  <c r="BF145" i="9"/>
  <c r="BF153" i="9"/>
  <c r="BF156" i="9"/>
  <c r="BF165" i="9"/>
  <c r="BF166" i="9"/>
  <c r="BF178" i="9"/>
  <c r="BF182" i="9"/>
  <c r="F122" i="9"/>
  <c r="BF136" i="9"/>
  <c r="BF140" i="9"/>
  <c r="BF142" i="9"/>
  <c r="BF143" i="9"/>
  <c r="BF148" i="9"/>
  <c r="BF152" i="9"/>
  <c r="BF163" i="9"/>
  <c r="BF168" i="9"/>
  <c r="BF175" i="9"/>
  <c r="BF132" i="9"/>
  <c r="BF134" i="9"/>
  <c r="BF135" i="9"/>
  <c r="BF138" i="9"/>
  <c r="BF141" i="9"/>
  <c r="BF146" i="9"/>
  <c r="BF147" i="9"/>
  <c r="BF150" i="9"/>
  <c r="BF158" i="9"/>
  <c r="BF167" i="9"/>
  <c r="BF180" i="9"/>
  <c r="BF151" i="9"/>
  <c r="BF159" i="9"/>
  <c r="BF160" i="9"/>
  <c r="BF172" i="9"/>
  <c r="BF177" i="9"/>
  <c r="BF179" i="9"/>
  <c r="BF181" i="9"/>
  <c r="J93" i="8"/>
  <c r="BF152" i="8"/>
  <c r="BF155" i="8"/>
  <c r="BF156" i="8"/>
  <c r="BF168" i="8"/>
  <c r="BF174" i="8"/>
  <c r="BF179" i="8"/>
  <c r="BF196" i="8"/>
  <c r="BF198" i="8"/>
  <c r="BF202" i="8"/>
  <c r="BF211" i="8"/>
  <c r="BF213" i="8"/>
  <c r="BF228" i="8"/>
  <c r="BF255" i="8"/>
  <c r="BF256" i="8"/>
  <c r="E85" i="8"/>
  <c r="F141" i="8"/>
  <c r="BF151" i="8"/>
  <c r="BF157" i="8"/>
  <c r="BF158" i="8"/>
  <c r="BF159" i="8"/>
  <c r="BF170" i="8"/>
  <c r="BF197" i="8"/>
  <c r="BF218" i="8"/>
  <c r="BF239" i="8"/>
  <c r="BF244" i="8"/>
  <c r="BK173" i="7"/>
  <c r="J173" i="7" s="1"/>
  <c r="J108" i="7" s="1"/>
  <c r="J95" i="8"/>
  <c r="BF147" i="8"/>
  <c r="BF161" i="8"/>
  <c r="BF164" i="8"/>
  <c r="BF165" i="8"/>
  <c r="BF177" i="8"/>
  <c r="BF186" i="8"/>
  <c r="BF193" i="8"/>
  <c r="BF194" i="8"/>
  <c r="BF214" i="8"/>
  <c r="BF233" i="8"/>
  <c r="BF246" i="8"/>
  <c r="BF150" i="8"/>
  <c r="BF172" i="8"/>
  <c r="BF175" i="8"/>
  <c r="BF223" i="8"/>
  <c r="BF238" i="8"/>
  <c r="BF242" i="8"/>
  <c r="BF251" i="8"/>
  <c r="BF253" i="8"/>
  <c r="BF169" i="8"/>
  <c r="BF171" i="8"/>
  <c r="BF181" i="8"/>
  <c r="BF188" i="8"/>
  <c r="BF195" i="8"/>
  <c r="BF199" i="8"/>
  <c r="BF200" i="8"/>
  <c r="BF207" i="8"/>
  <c r="BF224" i="8"/>
  <c r="BF231" i="8"/>
  <c r="BF249" i="8"/>
  <c r="BF250" i="8"/>
  <c r="J141" i="8"/>
  <c r="BF148" i="8"/>
  <c r="BF149" i="8"/>
  <c r="BF154" i="8"/>
  <c r="BF173" i="8"/>
  <c r="BF187" i="8"/>
  <c r="BF190" i="8"/>
  <c r="BF204" i="8"/>
  <c r="BF215" i="8"/>
  <c r="BF220" i="8"/>
  <c r="BF222" i="8"/>
  <c r="BF225" i="8"/>
  <c r="BF235" i="8"/>
  <c r="BF236" i="8"/>
  <c r="BF162" i="8"/>
  <c r="BF163" i="8"/>
  <c r="BF183" i="8"/>
  <c r="BF184" i="8"/>
  <c r="BF206" i="8"/>
  <c r="BF219" i="8"/>
  <c r="BF229" i="8"/>
  <c r="BF230" i="8"/>
  <c r="BF234" i="8"/>
  <c r="BF247" i="8"/>
  <c r="BF160" i="8"/>
  <c r="BF167" i="8"/>
  <c r="BF176" i="8"/>
  <c r="BF178" i="8"/>
  <c r="BF180" i="8"/>
  <c r="BF182" i="8"/>
  <c r="BF185" i="8"/>
  <c r="BF203" i="8"/>
  <c r="BF208" i="8"/>
  <c r="BF210" i="8"/>
  <c r="BF217" i="8"/>
  <c r="BF226" i="8"/>
  <c r="BF240" i="8"/>
  <c r="BF241" i="8"/>
  <c r="BF243" i="8"/>
  <c r="BF153" i="7"/>
  <c r="BF172" i="7"/>
  <c r="BF181" i="7"/>
  <c r="BF196" i="7"/>
  <c r="F96" i="7"/>
  <c r="BF143" i="7"/>
  <c r="BF154" i="7"/>
  <c r="BF163" i="7"/>
  <c r="BF170" i="7"/>
  <c r="BF175" i="7"/>
  <c r="BF176" i="7"/>
  <c r="BF179" i="7"/>
  <c r="BF183" i="7"/>
  <c r="BF188" i="7"/>
  <c r="BF192" i="7"/>
  <c r="J131" i="7"/>
  <c r="BF142" i="7"/>
  <c r="BF149" i="7"/>
  <c r="BF158" i="7"/>
  <c r="BF159" i="7"/>
  <c r="BF160" i="7"/>
  <c r="BF184" i="7"/>
  <c r="BF187" i="7"/>
  <c r="BF190" i="7"/>
  <c r="BF199" i="7"/>
  <c r="BF200" i="7"/>
  <c r="E85" i="7"/>
  <c r="J133" i="7"/>
  <c r="BF141" i="7"/>
  <c r="BF168" i="7"/>
  <c r="BF177" i="7"/>
  <c r="BF195" i="7"/>
  <c r="BF201" i="7"/>
  <c r="J96" i="7"/>
  <c r="BF162" i="7"/>
  <c r="BF165" i="7"/>
  <c r="BF167" i="7"/>
  <c r="BF169" i="7"/>
  <c r="BF182" i="7"/>
  <c r="BF191" i="7"/>
  <c r="BF202" i="7"/>
  <c r="BF144" i="7"/>
  <c r="BF146" i="7"/>
  <c r="BF147" i="7"/>
  <c r="BF156" i="7"/>
  <c r="BF157" i="7"/>
  <c r="BF166" i="7"/>
  <c r="BF180" i="7"/>
  <c r="BF140" i="7"/>
  <c r="BF145" i="7"/>
  <c r="BF164" i="7"/>
  <c r="BF194" i="7"/>
  <c r="BF151" i="7"/>
  <c r="BF155" i="7"/>
  <c r="BF185" i="7"/>
  <c r="BF189" i="7"/>
  <c r="BF197" i="7"/>
  <c r="J94" i="6"/>
  <c r="BF127" i="6"/>
  <c r="BF133" i="6"/>
  <c r="BF136" i="6"/>
  <c r="BF152" i="6"/>
  <c r="BF163" i="6"/>
  <c r="BF165" i="6"/>
  <c r="BF173" i="6"/>
  <c r="E85" i="6"/>
  <c r="BF129" i="6"/>
  <c r="BF134" i="6"/>
  <c r="BF143" i="6"/>
  <c r="BF148" i="6"/>
  <c r="BF150" i="6"/>
  <c r="BF156" i="6"/>
  <c r="BF162" i="6"/>
  <c r="J91" i="6"/>
  <c r="BF126" i="6"/>
  <c r="BF130" i="6"/>
  <c r="BF131" i="6"/>
  <c r="BF167" i="6"/>
  <c r="BF142" i="6"/>
  <c r="BF157" i="6"/>
  <c r="BF158" i="6"/>
  <c r="BF168" i="6"/>
  <c r="BF169" i="6"/>
  <c r="J93" i="6"/>
  <c r="J125" i="5"/>
  <c r="J99" i="5" s="1"/>
  <c r="F94" i="6"/>
  <c r="BF123" i="6"/>
  <c r="BF124" i="6"/>
  <c r="BF125" i="6"/>
  <c r="BF135" i="6"/>
  <c r="BF137" i="6"/>
  <c r="BF138" i="6"/>
  <c r="BF145" i="6"/>
  <c r="BF159" i="6"/>
  <c r="BF166" i="6"/>
  <c r="BF171" i="6"/>
  <c r="BF121" i="6"/>
  <c r="BF122" i="6"/>
  <c r="BF132" i="6"/>
  <c r="BF139" i="6"/>
  <c r="BF151" i="6"/>
  <c r="BF154" i="6"/>
  <c r="BF155" i="6"/>
  <c r="BF164" i="6"/>
  <c r="BF172" i="6"/>
  <c r="BF128" i="6"/>
  <c r="BF140" i="6"/>
  <c r="BF141" i="6"/>
  <c r="BF144" i="6"/>
  <c r="BF146" i="6"/>
  <c r="BF147" i="6"/>
  <c r="BF149" i="6"/>
  <c r="BF153" i="6"/>
  <c r="BF160" i="6"/>
  <c r="BF161" i="6"/>
  <c r="BF170" i="6"/>
  <c r="J126" i="4"/>
  <c r="J99" i="4"/>
  <c r="J91" i="5"/>
  <c r="BF144" i="5"/>
  <c r="BF176" i="5"/>
  <c r="BF184" i="5"/>
  <c r="BF197" i="5"/>
  <c r="F94" i="5"/>
  <c r="J120" i="5"/>
  <c r="BF138" i="5"/>
  <c r="BF142" i="5"/>
  <c r="BF158" i="5"/>
  <c r="BF169" i="5"/>
  <c r="BF170" i="5"/>
  <c r="BF173" i="5"/>
  <c r="BF129" i="5"/>
  <c r="BF131" i="5"/>
  <c r="BF148" i="5"/>
  <c r="BF154" i="5"/>
  <c r="BF156" i="5"/>
  <c r="BF159" i="5"/>
  <c r="BF164" i="5"/>
  <c r="BF192" i="5"/>
  <c r="J121" i="5"/>
  <c r="BF126" i="5"/>
  <c r="BF130" i="5"/>
  <c r="BF157" i="5"/>
  <c r="BF165" i="5"/>
  <c r="BF167" i="5"/>
  <c r="BF171" i="5"/>
  <c r="BF137" i="5"/>
  <c r="BF163" i="5"/>
  <c r="BF175" i="5"/>
  <c r="BF180" i="5"/>
  <c r="BF181" i="5"/>
  <c r="BF182" i="5"/>
  <c r="BF183" i="5"/>
  <c r="BF186" i="5"/>
  <c r="BF127" i="5"/>
  <c r="BF134" i="5"/>
  <c r="BF140" i="5"/>
  <c r="BF145" i="5"/>
  <c r="BF146" i="5"/>
  <c r="BF149" i="5"/>
  <c r="BF151" i="5"/>
  <c r="BF153" i="5"/>
  <c r="BF161" i="5"/>
  <c r="BF166" i="5"/>
  <c r="BF168" i="5"/>
  <c r="BF178" i="5"/>
  <c r="BF189" i="5"/>
  <c r="BF191" i="5"/>
  <c r="BF193" i="5"/>
  <c r="BF195" i="5"/>
  <c r="BF196" i="5"/>
  <c r="E112" i="5"/>
  <c r="BF128" i="5"/>
  <c r="BF132" i="5"/>
  <c r="BF133" i="5"/>
  <c r="BF135" i="5"/>
  <c r="BF136" i="5"/>
  <c r="BF147" i="5"/>
  <c r="BF150" i="5"/>
  <c r="BF155" i="5"/>
  <c r="BF172" i="5"/>
  <c r="BF179" i="5"/>
  <c r="BF188" i="5"/>
  <c r="BF190" i="5"/>
  <c r="BF139" i="5"/>
  <c r="BF141" i="5"/>
  <c r="BF143" i="5"/>
  <c r="BF152" i="5"/>
  <c r="BF160" i="5"/>
  <c r="BF177" i="5"/>
  <c r="BF187" i="5"/>
  <c r="BF194" i="5"/>
  <c r="BK144" i="3"/>
  <c r="J144" i="3" s="1"/>
  <c r="J101" i="3" s="1"/>
  <c r="J121" i="4"/>
  <c r="BF127" i="4"/>
  <c r="BF128" i="4"/>
  <c r="BF138" i="4"/>
  <c r="BF147" i="4"/>
  <c r="BF148" i="4"/>
  <c r="BF150" i="4"/>
  <c r="BF163" i="4"/>
  <c r="BF171" i="4"/>
  <c r="BF173" i="4"/>
  <c r="BF174" i="4"/>
  <c r="BF175" i="4"/>
  <c r="BF199" i="4"/>
  <c r="F94" i="4"/>
  <c r="BF140" i="4"/>
  <c r="BF146" i="4"/>
  <c r="BF151" i="4"/>
  <c r="BF159" i="4"/>
  <c r="BF165" i="4"/>
  <c r="BF176" i="4"/>
  <c r="BF177" i="4"/>
  <c r="BF193" i="4"/>
  <c r="E113" i="4"/>
  <c r="J122" i="4"/>
  <c r="BF129" i="4"/>
  <c r="BF134" i="4"/>
  <c r="BF142" i="4"/>
  <c r="BF143" i="4"/>
  <c r="BF152" i="4"/>
  <c r="BF153" i="4"/>
  <c r="BF158" i="4"/>
  <c r="BF187" i="4"/>
  <c r="J119" i="4"/>
  <c r="BF183" i="4"/>
  <c r="BF185" i="4"/>
  <c r="BF186" i="4"/>
  <c r="BF189" i="4"/>
  <c r="BF194" i="4"/>
  <c r="BF135" i="4"/>
  <c r="BF139" i="4"/>
  <c r="BF145" i="4"/>
  <c r="BF160" i="4"/>
  <c r="BF164" i="4"/>
  <c r="BF167" i="4"/>
  <c r="BF178" i="4"/>
  <c r="BF179" i="4"/>
  <c r="BF181" i="4"/>
  <c r="BF192" i="4"/>
  <c r="BF196" i="4"/>
  <c r="BF141" i="4"/>
  <c r="BF172" i="4"/>
  <c r="BF197" i="4"/>
  <c r="BF200" i="4"/>
  <c r="BF130" i="4"/>
  <c r="BF131" i="4"/>
  <c r="BF144" i="4"/>
  <c r="BF155" i="4"/>
  <c r="BF156" i="4"/>
  <c r="BF157" i="4"/>
  <c r="BF161" i="4"/>
  <c r="BF162" i="4"/>
  <c r="BF166" i="4"/>
  <c r="BF190" i="4"/>
  <c r="BF191" i="4"/>
  <c r="BF198" i="4"/>
  <c r="BF132" i="4"/>
  <c r="BF133" i="4"/>
  <c r="BF137" i="4"/>
  <c r="BF168" i="4"/>
  <c r="BF169" i="4"/>
  <c r="BF170" i="4"/>
  <c r="BF180" i="4"/>
  <c r="BF182" i="4"/>
  <c r="BF184" i="4"/>
  <c r="BF195" i="4"/>
  <c r="J140" i="3"/>
  <c r="BF147" i="3"/>
  <c r="BF155" i="3"/>
  <c r="BF162" i="3"/>
  <c r="BF163" i="3"/>
  <c r="BF168" i="3"/>
  <c r="BF184" i="3"/>
  <c r="BF185" i="3"/>
  <c r="BF201" i="3"/>
  <c r="BF209" i="3"/>
  <c r="BF229" i="3"/>
  <c r="BF234" i="3"/>
  <c r="BF235" i="3"/>
  <c r="BF238" i="3"/>
  <c r="BF248" i="3"/>
  <c r="BF256" i="3"/>
  <c r="BF265" i="3"/>
  <c r="BK141" i="2"/>
  <c r="E129" i="3"/>
  <c r="F140" i="3"/>
  <c r="BF146" i="3"/>
  <c r="BF181" i="3"/>
  <c r="BF183" i="3"/>
  <c r="BF203" i="3"/>
  <c r="BF206" i="3"/>
  <c r="BF211" i="3"/>
  <c r="BF217" i="3"/>
  <c r="BF156" i="3"/>
  <c r="BF173" i="3"/>
  <c r="BF174" i="3"/>
  <c r="BF176" i="3"/>
  <c r="BF177" i="3"/>
  <c r="BF213" i="3"/>
  <c r="BF215" i="3"/>
  <c r="BF216" i="3"/>
  <c r="BF219" i="3"/>
  <c r="BF220" i="3"/>
  <c r="BF225" i="3"/>
  <c r="BF233" i="3"/>
  <c r="BF242" i="3"/>
  <c r="BF244" i="3"/>
  <c r="BF251" i="3"/>
  <c r="BF262" i="3"/>
  <c r="J95" i="3"/>
  <c r="BF158" i="3"/>
  <c r="BF179" i="3"/>
  <c r="BF180" i="3"/>
  <c r="BF182" i="3"/>
  <c r="BF188" i="3"/>
  <c r="BF189" i="3"/>
  <c r="BF210" i="3"/>
  <c r="BF212" i="3"/>
  <c r="BF222" i="3"/>
  <c r="BF228" i="3"/>
  <c r="BF237" i="3"/>
  <c r="BF246" i="3"/>
  <c r="BF249" i="3"/>
  <c r="BF253" i="3"/>
  <c r="J93" i="3"/>
  <c r="BF150" i="3"/>
  <c r="BF164" i="3"/>
  <c r="BF165" i="3"/>
  <c r="BF187" i="3"/>
  <c r="BF196" i="3"/>
  <c r="BF207" i="3"/>
  <c r="BF243" i="3"/>
  <c r="BF254" i="3"/>
  <c r="BF258" i="3"/>
  <c r="BF260" i="3"/>
  <c r="BF166" i="3"/>
  <c r="BF170" i="3"/>
  <c r="BF171" i="3"/>
  <c r="BF172" i="3"/>
  <c r="BF175" i="3"/>
  <c r="BF191" i="3"/>
  <c r="BF192" i="3"/>
  <c r="BF194" i="3"/>
  <c r="BF195" i="3"/>
  <c r="BF198" i="3"/>
  <c r="BF200" i="3"/>
  <c r="BF223" i="3"/>
  <c r="BF259" i="3"/>
  <c r="BF149" i="3"/>
  <c r="BF153" i="3"/>
  <c r="BF157" i="3"/>
  <c r="BF160" i="3"/>
  <c r="BF186" i="3"/>
  <c r="BF190" i="3"/>
  <c r="BF193" i="3"/>
  <c r="BF197" i="3"/>
  <c r="BF199" i="3"/>
  <c r="BF218" i="3"/>
  <c r="BF230" i="3"/>
  <c r="BF232" i="3"/>
  <c r="BF240" i="3"/>
  <c r="BF241" i="3"/>
  <c r="BF264" i="3"/>
  <c r="BF148" i="3"/>
  <c r="BF151" i="3"/>
  <c r="BF154" i="3"/>
  <c r="BF159" i="3"/>
  <c r="BF167" i="3"/>
  <c r="BF169" i="3"/>
  <c r="BF208" i="3"/>
  <c r="BF224" i="3"/>
  <c r="BF227" i="3"/>
  <c r="BF245" i="3"/>
  <c r="BF250" i="3"/>
  <c r="BF255" i="3"/>
  <c r="J96" i="2"/>
  <c r="BF144" i="2"/>
  <c r="BF149" i="2"/>
  <c r="BF181" i="2"/>
  <c r="BF183" i="2"/>
  <c r="BF198" i="2"/>
  <c r="BF200" i="2"/>
  <c r="BF213" i="2"/>
  <c r="BF214" i="2"/>
  <c r="BF221" i="2"/>
  <c r="F137" i="2"/>
  <c r="BF146" i="2"/>
  <c r="BF150" i="2"/>
  <c r="BF152" i="2"/>
  <c r="BF154" i="2"/>
  <c r="BF166" i="2"/>
  <c r="BF169" i="2"/>
  <c r="BF184" i="2"/>
  <c r="BF187" i="2"/>
  <c r="BF188" i="2"/>
  <c r="BF158" i="2"/>
  <c r="BF162" i="2"/>
  <c r="BF168" i="2"/>
  <c r="BF189" i="2"/>
  <c r="BF193" i="2"/>
  <c r="E85" i="2"/>
  <c r="BF147" i="2"/>
  <c r="BF159" i="2"/>
  <c r="BF160" i="2"/>
  <c r="BF185" i="2"/>
  <c r="BF197" i="2"/>
  <c r="BF199" i="2"/>
  <c r="BF201" i="2"/>
  <c r="BF208" i="2"/>
  <c r="BF210" i="2"/>
  <c r="BF212" i="2"/>
  <c r="BF218" i="2"/>
  <c r="BF219" i="2"/>
  <c r="J136" i="2"/>
  <c r="BF145" i="2"/>
  <c r="BF156" i="2"/>
  <c r="BF165" i="2"/>
  <c r="BF167" i="2"/>
  <c r="BF170" i="2"/>
  <c r="BF172" i="2"/>
  <c r="BF180" i="2"/>
  <c r="BF191" i="2"/>
  <c r="BF192" i="2"/>
  <c r="BF204" i="2"/>
  <c r="BF206" i="2"/>
  <c r="BF209" i="2"/>
  <c r="BF215" i="2"/>
  <c r="BF217" i="2"/>
  <c r="BF163" i="2"/>
  <c r="BF171" i="2"/>
  <c r="BF176" i="2"/>
  <c r="BF194" i="2"/>
  <c r="J93" i="2"/>
  <c r="BF143" i="2"/>
  <c r="BF148" i="2"/>
  <c r="BF157" i="2"/>
  <c r="BF161" i="2"/>
  <c r="BF173" i="2"/>
  <c r="BF174" i="2"/>
  <c r="BF179" i="2"/>
  <c r="BF186" i="2"/>
  <c r="BF196" i="2"/>
  <c r="BF203" i="2"/>
  <c r="BF207" i="2"/>
  <c r="BF211" i="2"/>
  <c r="F37" i="2"/>
  <c r="AZ97" i="1"/>
  <c r="F35" i="4"/>
  <c r="AZ99" i="1"/>
  <c r="J35" i="5"/>
  <c r="AV100" i="1"/>
  <c r="F39" i="6"/>
  <c r="BD101" i="1"/>
  <c r="J37" i="8"/>
  <c r="AV105" i="1"/>
  <c r="F41" i="2"/>
  <c r="BD97" i="1" s="1"/>
  <c r="F41" i="3"/>
  <c r="BD98" i="1"/>
  <c r="F35" i="6"/>
  <c r="AZ101" i="1" s="1"/>
  <c r="J37" i="7"/>
  <c r="AV104" i="1"/>
  <c r="F37" i="8"/>
  <c r="AZ105" i="1" s="1"/>
  <c r="AS95" i="1"/>
  <c r="F40" i="3"/>
  <c r="BC98" i="1" s="1"/>
  <c r="F38" i="4"/>
  <c r="BC99" i="1"/>
  <c r="F38" i="6"/>
  <c r="BC101" i="1"/>
  <c r="F39" i="7"/>
  <c r="BB104" i="1"/>
  <c r="F35" i="9"/>
  <c r="AZ106" i="1" s="1"/>
  <c r="J35" i="10"/>
  <c r="AV107" i="1"/>
  <c r="F35" i="10"/>
  <c r="AZ107" i="1" s="1"/>
  <c r="J33" i="11"/>
  <c r="AV108" i="1" s="1"/>
  <c r="F36" i="11"/>
  <c r="BC108" i="1" s="1"/>
  <c r="F33" i="11"/>
  <c r="AZ108" i="1"/>
  <c r="F39" i="2"/>
  <c r="BB97" i="1"/>
  <c r="F39" i="3"/>
  <c r="BB98" i="1"/>
  <c r="F38" i="5"/>
  <c r="BC100" i="1" s="1"/>
  <c r="F40" i="7"/>
  <c r="BC104" i="1"/>
  <c r="F38" i="9"/>
  <c r="BC106" i="1" s="1"/>
  <c r="F37" i="9"/>
  <c r="BB106" i="1" s="1"/>
  <c r="F39" i="10"/>
  <c r="BD107" i="1" s="1"/>
  <c r="F38" i="10"/>
  <c r="BC107" i="1"/>
  <c r="J37" i="2"/>
  <c r="AV97" i="1"/>
  <c r="F39" i="4"/>
  <c r="BD99" i="1"/>
  <c r="F39" i="5"/>
  <c r="BD100" i="1" s="1"/>
  <c r="F37" i="7"/>
  <c r="AZ104" i="1"/>
  <c r="F39" i="8"/>
  <c r="BB105" i="1" s="1"/>
  <c r="AS102" i="1"/>
  <c r="J37" i="3"/>
  <c r="AV98" i="1" s="1"/>
  <c r="F35" i="5"/>
  <c r="AZ100" i="1"/>
  <c r="F37" i="6"/>
  <c r="BB101" i="1" s="1"/>
  <c r="F41" i="8"/>
  <c r="BD105" i="1"/>
  <c r="F37" i="3"/>
  <c r="AZ98" i="1" s="1"/>
  <c r="F37" i="4"/>
  <c r="BB99" i="1"/>
  <c r="J35" i="6"/>
  <c r="AV101" i="1" s="1"/>
  <c r="F41" i="7"/>
  <c r="BD104" i="1" s="1"/>
  <c r="F40" i="8"/>
  <c r="BC105" i="1" s="1"/>
  <c r="F40" i="2"/>
  <c r="BC97" i="1"/>
  <c r="J35" i="4"/>
  <c r="AV99" i="1"/>
  <c r="F37" i="5"/>
  <c r="BB100" i="1"/>
  <c r="J35" i="9"/>
  <c r="AV106" i="1" s="1"/>
  <c r="F39" i="9"/>
  <c r="BD106" i="1" s="1"/>
  <c r="F37" i="10"/>
  <c r="BB107" i="1" s="1"/>
  <c r="F35" i="11"/>
  <c r="BB108" i="1" s="1"/>
  <c r="F37" i="11"/>
  <c r="BD108" i="1"/>
  <c r="J32" i="6" l="1"/>
  <c r="J98" i="6"/>
  <c r="J32" i="5"/>
  <c r="J98" i="5"/>
  <c r="BK204" i="3"/>
  <c r="J204" i="3" s="1"/>
  <c r="J107" i="3" s="1"/>
  <c r="BK177" i="2"/>
  <c r="J177" i="2" s="1"/>
  <c r="J108" i="2" s="1"/>
  <c r="BK138" i="7"/>
  <c r="J138" i="7" s="1"/>
  <c r="J101" i="7" s="1"/>
  <c r="T124" i="5"/>
  <c r="R144" i="3"/>
  <c r="P124" i="10"/>
  <c r="AU107" i="1"/>
  <c r="R177" i="2"/>
  <c r="R140" i="2"/>
  <c r="T138" i="7"/>
  <c r="T125" i="9"/>
  <c r="BK145" i="8"/>
  <c r="J145" i="8"/>
  <c r="J101" i="8"/>
  <c r="R124" i="5"/>
  <c r="R125" i="9"/>
  <c r="BK124" i="10"/>
  <c r="J124" i="10"/>
  <c r="J98" i="10"/>
  <c r="R204" i="3"/>
  <c r="R145" i="8"/>
  <c r="R144" i="8" s="1"/>
  <c r="R173" i="7"/>
  <c r="R137" i="7" s="1"/>
  <c r="T143" i="3"/>
  <c r="BK125" i="9"/>
  <c r="J125" i="9"/>
  <c r="J98" i="9"/>
  <c r="P145" i="8"/>
  <c r="P144" i="8" s="1"/>
  <c r="AU105" i="1" s="1"/>
  <c r="P191" i="8"/>
  <c r="P138" i="7"/>
  <c r="P177" i="2"/>
  <c r="P140" i="2"/>
  <c r="AU97" i="1"/>
  <c r="P204" i="3"/>
  <c r="P143" i="3" s="1"/>
  <c r="AU98" i="1" s="1"/>
  <c r="T177" i="2"/>
  <c r="T140" i="2"/>
  <c r="BK191" i="8"/>
  <c r="J191" i="8"/>
  <c r="J106" i="8"/>
  <c r="T173" i="7"/>
  <c r="T191" i="8"/>
  <c r="T144" i="8" s="1"/>
  <c r="T125" i="4"/>
  <c r="BK125" i="4"/>
  <c r="J125" i="4"/>
  <c r="J98" i="4"/>
  <c r="P144" i="3"/>
  <c r="R138" i="7"/>
  <c r="T124" i="10"/>
  <c r="P173" i="7"/>
  <c r="P125" i="4"/>
  <c r="AU99" i="1"/>
  <c r="P125" i="9"/>
  <c r="AU106" i="1"/>
  <c r="R191" i="8"/>
  <c r="AG101" i="1"/>
  <c r="AG100" i="1"/>
  <c r="AN100" i="1" s="1"/>
  <c r="BK118" i="11"/>
  <c r="J118" i="11"/>
  <c r="J96" i="11"/>
  <c r="J120" i="11"/>
  <c r="J98" i="11"/>
  <c r="BK137" i="7"/>
  <c r="J137" i="7"/>
  <c r="J100" i="7"/>
  <c r="BK143" i="3"/>
  <c r="J143" i="3"/>
  <c r="J100" i="3"/>
  <c r="J141" i="2"/>
  <c r="J101" i="2"/>
  <c r="AS94" i="1"/>
  <c r="BB96" i="1"/>
  <c r="AX96" i="1"/>
  <c r="F38" i="3"/>
  <c r="BA98" i="1" s="1"/>
  <c r="F36" i="6"/>
  <c r="BA101" i="1" s="1"/>
  <c r="J38" i="8"/>
  <c r="AW105" i="1" s="1"/>
  <c r="AT105" i="1" s="1"/>
  <c r="F38" i="2"/>
  <c r="BA97" i="1"/>
  <c r="J36" i="5"/>
  <c r="AW100" i="1" s="1"/>
  <c r="AT100" i="1" s="1"/>
  <c r="BD103" i="1"/>
  <c r="BB103" i="1"/>
  <c r="F38" i="8"/>
  <c r="BA105" i="1"/>
  <c r="AZ96" i="1"/>
  <c r="AV96" i="1"/>
  <c r="BD96" i="1"/>
  <c r="J36" i="4"/>
  <c r="AW99" i="1" s="1"/>
  <c r="AT99" i="1" s="1"/>
  <c r="J36" i="6"/>
  <c r="AW101" i="1"/>
  <c r="AT101" i="1"/>
  <c r="AN101" i="1"/>
  <c r="BC103" i="1"/>
  <c r="AY103" i="1" s="1"/>
  <c r="J36" i="9"/>
  <c r="AW106" i="1" s="1"/>
  <c r="AT106" i="1" s="1"/>
  <c r="BC96" i="1"/>
  <c r="AY96" i="1"/>
  <c r="J38" i="3"/>
  <c r="AW98" i="1"/>
  <c r="AT98" i="1"/>
  <c r="F38" i="7"/>
  <c r="BA104" i="1"/>
  <c r="F34" i="11"/>
  <c r="BA108" i="1"/>
  <c r="J34" i="11"/>
  <c r="AW108" i="1"/>
  <c r="AT108" i="1" s="1"/>
  <c r="J38" i="2"/>
  <c r="AW97" i="1" s="1"/>
  <c r="AT97" i="1" s="1"/>
  <c r="F36" i="4"/>
  <c r="BA99" i="1"/>
  <c r="F36" i="5"/>
  <c r="BA100" i="1"/>
  <c r="J38" i="7"/>
  <c r="AW104" i="1"/>
  <c r="AT104" i="1"/>
  <c r="J36" i="10"/>
  <c r="AW107" i="1" s="1"/>
  <c r="AT107" i="1" s="1"/>
  <c r="AZ103" i="1"/>
  <c r="AV103" i="1" s="1"/>
  <c r="F36" i="10"/>
  <c r="BA107" i="1" s="1"/>
  <c r="F36" i="9"/>
  <c r="BA106" i="1"/>
  <c r="BK140" i="2" l="1"/>
  <c r="J140" i="2" s="1"/>
  <c r="P137" i="7"/>
  <c r="AU104" i="1"/>
  <c r="T137" i="7"/>
  <c r="R143" i="3"/>
  <c r="BK144" i="8"/>
  <c r="J144" i="8"/>
  <c r="J34" i="8" s="1"/>
  <c r="AG105" i="1" s="1"/>
  <c r="J41" i="6"/>
  <c r="J41" i="5"/>
  <c r="AU103" i="1"/>
  <c r="AU102" i="1"/>
  <c r="AU96" i="1"/>
  <c r="AU95" i="1"/>
  <c r="AU94" i="1"/>
  <c r="BD102" i="1"/>
  <c r="BD94" i="1" s="1"/>
  <c r="W33" i="1" s="1"/>
  <c r="J30" i="11"/>
  <c r="AG108" i="1"/>
  <c r="BC95" i="1"/>
  <c r="J34" i="7"/>
  <c r="AG104" i="1"/>
  <c r="BD95" i="1"/>
  <c r="J34" i="3"/>
  <c r="AG98" i="1"/>
  <c r="BA103" i="1"/>
  <c r="AW103" i="1"/>
  <c r="AT103" i="1"/>
  <c r="BC102" i="1"/>
  <c r="AY102" i="1"/>
  <c r="BB102" i="1"/>
  <c r="AX102" i="1"/>
  <c r="BA96" i="1"/>
  <c r="AW96" i="1"/>
  <c r="AT96" i="1" s="1"/>
  <c r="BB95" i="1"/>
  <c r="AX95" i="1"/>
  <c r="AZ102" i="1"/>
  <c r="AV102" i="1"/>
  <c r="J32" i="9"/>
  <c r="AG106" i="1"/>
  <c r="J32" i="10"/>
  <c r="AG107" i="1" s="1"/>
  <c r="AX103" i="1"/>
  <c r="J32" i="4"/>
  <c r="AG99" i="1"/>
  <c r="AZ95" i="1"/>
  <c r="AV95" i="1"/>
  <c r="J34" i="2" l="1"/>
  <c r="J100" i="2"/>
  <c r="J41" i="10"/>
  <c r="J43" i="8"/>
  <c r="J41" i="9"/>
  <c r="J41" i="4"/>
  <c r="J39" i="11"/>
  <c r="J100" i="8"/>
  <c r="J43" i="7"/>
  <c r="AN104" i="1"/>
  <c r="J43" i="3"/>
  <c r="AN98" i="1"/>
  <c r="AN105" i="1"/>
  <c r="AN99" i="1"/>
  <c r="AN106" i="1"/>
  <c r="AN108" i="1"/>
  <c r="AN107" i="1"/>
  <c r="AG103" i="1"/>
  <c r="AG102" i="1"/>
  <c r="AN102" i="1" s="1"/>
  <c r="AZ94" i="1"/>
  <c r="AV94" i="1"/>
  <c r="AK29" i="1"/>
  <c r="BA95" i="1"/>
  <c r="AW95" i="1"/>
  <c r="AT95" i="1"/>
  <c r="BB94" i="1"/>
  <c r="AX94" i="1"/>
  <c r="AY95" i="1"/>
  <c r="BC94" i="1"/>
  <c r="AY94" i="1" s="1"/>
  <c r="BA102" i="1"/>
  <c r="AW102" i="1"/>
  <c r="AT102" i="1"/>
  <c r="AG97" i="1" l="1"/>
  <c r="J43" i="2"/>
  <c r="AN103" i="1"/>
  <c r="W32" i="1"/>
  <c r="BA94" i="1"/>
  <c r="W30" i="1" s="1"/>
  <c r="W29" i="1"/>
  <c r="W31" i="1"/>
  <c r="AN97" i="1" l="1"/>
  <c r="AG96" i="1"/>
  <c r="AW94" i="1"/>
  <c r="AK30" i="1"/>
  <c r="AG95" i="1" l="1"/>
  <c r="AN96" i="1"/>
  <c r="AT94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<sst xmlns="http://schemas.openxmlformats.org/spreadsheetml/2006/main" count="10671" uniqueCount="1368">
  <si>
    <t>Export Komplet</t>
  </si>
  <si>
    <t/>
  </si>
  <si>
    <t>2.0</t>
  </si>
  <si>
    <t>False</t>
  </si>
  <si>
    <t>{ecd87957-f9fc-4635-94ce-3ee6643f2f7d}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</si>
  <si>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</si>
  <si>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</si>
  <si>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</si>
  <si>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</si>
  <si>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</si>
  <si>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</si>
  <si>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</si>
  <si>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</si>
  <si>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16_kolarovo-2_03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</si>
  <si>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</si>
  <si>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</si>
  <si>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Zníženie energetickej náročnosti a rekonštrukcia budov športového areálu</t>
  </si>
  <si>
    <t>JKSO:</t>
  </si>
  <si>
    <t>ČS:</t>
  </si>
  <si>
    <t>Miesto:</t>
  </si>
  <si>
    <t>Kolárovo</t>
  </si>
  <si>
    <t>Dátum:</t>
  </si>
  <si>
    <t>Objednávateľ:</t>
  </si>
  <si>
    <t>IČO:</t>
  </si>
  <si>
    <t>Futbalový klub Kolárovo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</si>
  <si>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</si>
  <si>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</si>
  <si>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</si>
  <si>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</si>
  <si>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</si>
  <si>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</si>
  <si>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</si>
  <si>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</si>
  <si>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</si>
  <si>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</si>
  <si>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</si>
  <si>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</si>
  <si>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</si>
  <si>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</si>
  <si>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</si>
  <si>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</si>
  <si>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</si>
  <si>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</si>
  <si>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</si>
  <si>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</si>
  <si>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</si>
  <si>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</si>
  <si>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</si>
  <si>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</si>
  <si>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</si>
  <si>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</si>
  <si>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</si>
  <si>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</si>
  <si>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</si>
  <si>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</si>
  <si>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</si>
  <si>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</si>
  <si>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</si>
  <si>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</si>
  <si>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</si>
  <si>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</si>
  <si>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</si>
  <si>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</si>
  <si>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</si>
  <si>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</si>
  <si>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</si>
  <si>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</si>
  <si>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</si>
  <si>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</si>
  <si>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</si>
  <si>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</si>
  <si>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</si>
  <si>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</si>
  <si>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</si>
  <si>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</si>
  <si>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</si>
  <si>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</si>
  <si>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100</t>
  </si>
  <si>
    <t>Rekonštrukcia športového zariadenia</t>
  </si>
  <si>
    <t>STA</t>
  </si>
  <si>
    <t>1</t>
  </si>
  <si>
    <t>{563cb119-7f8e-45fe-901d-a65d8b16071f}</t>
  </si>
  <si>
    <t>01</t>
  </si>
  <si>
    <t>Stavebná časť</t>
  </si>
  <si>
    <t>Časť</t>
  </si>
  <si>
    <t>2</t>
  </si>
  <si>
    <t>{5896885b-d305-4ae7-8d1d-68122cf67612}</t>
  </si>
  <si>
    <t>/</t>
  </si>
  <si>
    <t>01.1</t>
  </si>
  <si>
    <t>Exteriér</t>
  </si>
  <si>
    <t>3</t>
  </si>
  <si>
    <t>{294cbda9-724b-476f-9f67-7c86203acc8b}</t>
  </si>
  <si>
    <t>01.2</t>
  </si>
  <si>
    <t>Interiér a búracie práce</t>
  </si>
  <si>
    <t>{f24ae251-55df-4a5d-a275-22d466534545}</t>
  </si>
  <si>
    <t>02</t>
  </si>
  <si>
    <t>Zdravotechnika</t>
  </si>
  <si>
    <t>{35b2a2a9-d23f-4873-844b-0ac22fa3a348}</t>
  </si>
  <si>
    <t>03</t>
  </si>
  <si>
    <t>Vykurovanie</t>
  </si>
  <si>
    <t>{691b63fb-688e-43c1-b7dd-ea95debdd1ed}</t>
  </si>
  <si>
    <t>04</t>
  </si>
  <si>
    <t>Elektroinštalácia (vrátane SO 200, SO 300)</t>
  </si>
  <si>
    <t>{94ae0a56-b352-45d6-a30b-d0f03d53cbc2}</t>
  </si>
  <si>
    <t>SO 200</t>
  </si>
  <si>
    <t>Rekonštrukcia šatní a hygienického zázemia</t>
  </si>
  <si>
    <t>{87796d79-4357-42ad-bb12-e43fdcbc6a9e}</t>
  </si>
  <si>
    <t>{e653f37e-dc8a-4cda-b486-96d4950413a5}</t>
  </si>
  <si>
    <t>{81fdb021-bee5-446d-acfa-ba7cefddd915}</t>
  </si>
  <si>
    <t>{8aaf9b7d-44ac-4420-8f17-c6e31dc421cd}</t>
  </si>
  <si>
    <t>{21f353b2-d4ef-4495-b96c-e22a6b22222e}</t>
  </si>
  <si>
    <t>{83457fee-e278-49bd-b1df-f7dd2694f929}</t>
  </si>
  <si>
    <t>SO 300</t>
  </si>
  <si>
    <t>Konštrukcia výsledkovej tabuľe</t>
  </si>
  <si>
    <t>{ed001112-9034-42b1-b46b-afe3f2113b60}</t>
  </si>
  <si>
    <t>KRYCÍ LIST ROZPOČTU</t>
  </si>
  <si>
    <t>Objekt:</t>
  </si>
  <si>
    <t>SO 100 - Rekonštrukcia športového zariadenia</t>
  </si>
  <si>
    <t>Časť:</t>
  </si>
  <si>
    <t>01 - Stavebná časť</t>
  </si>
  <si>
    <t>Úroveň 3:</t>
  </si>
  <si>
    <t>01.1 - Exteriér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</si>
  <si>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</si>
  <si>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</si>
  <si>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</si>
  <si>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</si>
  <si>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</si>
  <si>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</si>
  <si>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</si>
  <si>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</si>
  <si>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</si>
  <si>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</si>
  <si>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</si>
  <si>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</si>
  <si>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</si>
  <si>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</si>
  <si>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</si>
  <si>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</si>
  <si>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</si>
  <si>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</si>
  <si>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</si>
  <si>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</si>
  <si>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</si>
  <si>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</si>
  <si>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</si>
  <si>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</si>
  <si>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</si>
  <si>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</si>
  <si>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</si>
  <si>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</si>
  <si>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</si>
  <si>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</si>
  <si>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</si>
  <si>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</si>
  <si>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</si>
  <si>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</si>
  <si>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</si>
  <si>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</si>
  <si>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</si>
  <si>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</si>
  <si>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132_vykopy</t>
  </si>
  <si>
    <t>Hĺbenie rýh šírky do 600 mm okolo stavebného objektu</t>
  </si>
  <si>
    <t>m3</t>
  </si>
  <si>
    <t>4</t>
  </si>
  <si>
    <t>-37692840</t>
  </si>
  <si>
    <t>162201101</t>
  </si>
  <si>
    <t>Vodorovné premiestnenie výkopku z horniny 1-4 do 20m</t>
  </si>
  <si>
    <t>-763640570</t>
  </si>
  <si>
    <t>162501102</t>
  </si>
  <si>
    <t>Vodorovné premiestnenie výkopku po spevnenej ceste z horniny tr.1-4, do 100 m3 na vzdialenosť do 3000 m</t>
  </si>
  <si>
    <t>1857465930</t>
  </si>
  <si>
    <t>162501105</t>
  </si>
  <si>
    <t>Vodorovné premiestnenie výkopku po spevnenej ceste z horniny tr.1-4, do 100 m3, príplatok k cene za každých ďalšich a začatých 1000 m</t>
  </si>
  <si>
    <t>1553311728</t>
  </si>
  <si>
    <t>5</t>
  </si>
  <si>
    <t>167101101.S</t>
  </si>
  <si>
    <t>Nakladanie neuľahnutého výkopku z hornín tr.1-4 do 100 m3</t>
  </si>
  <si>
    <t>841828199</t>
  </si>
  <si>
    <t>6</t>
  </si>
  <si>
    <t>171201201.S</t>
  </si>
  <si>
    <t>Uloženie sypaniny na skládky do 100 m3</t>
  </si>
  <si>
    <t>-1067606856</t>
  </si>
  <si>
    <t>7</t>
  </si>
  <si>
    <t>171209002.S</t>
  </si>
  <si>
    <t>Poplatok za skládku - zemina a kamenivo (17 05) ostatné</t>
  </si>
  <si>
    <t>t</t>
  </si>
  <si>
    <t>76372422</t>
  </si>
  <si>
    <t>8</t>
  </si>
  <si>
    <t>174101001.S</t>
  </si>
  <si>
    <t>Zásyp sypaninou so zhutnením jám, šachiet, rýh, zárezov alebo okolo objektov do 100 m3</t>
  </si>
  <si>
    <t>-1866497361</t>
  </si>
  <si>
    <t>Zakladanie</t>
  </si>
  <si>
    <t>9</t>
  </si>
  <si>
    <t>271571111</t>
  </si>
  <si>
    <t>Vankúše zhutnené pod základy zo štrkopiesku</t>
  </si>
  <si>
    <t>996735735</t>
  </si>
  <si>
    <t>Zvislé a kompletné konštrukcie</t>
  </si>
  <si>
    <t>10</t>
  </si>
  <si>
    <t>311311911.S</t>
  </si>
  <si>
    <t>Dobetónovanie z betónu tr. C 16/20 - okapový chodník v spáde od objektu</t>
  </si>
  <si>
    <t>1379813081</t>
  </si>
  <si>
    <t>Úpravy povrchov, podlahy, osadenie</t>
  </si>
  <si>
    <t>11</t>
  </si>
  <si>
    <t>620991121.S</t>
  </si>
  <si>
    <t>Zakrývanie výplní vonkajších otvorov s rámami a zárubňami, akýmkoľvek spôsobom</t>
  </si>
  <si>
    <t>m2</t>
  </si>
  <si>
    <t>-562794414</t>
  </si>
  <si>
    <t>12</t>
  </si>
  <si>
    <t>622461281.S</t>
  </si>
  <si>
    <t>Vonkajšia omietka stien, marmolit, strednozrnná, hr. 2 mm</t>
  </si>
  <si>
    <t>1535970810</t>
  </si>
  <si>
    <t>13</t>
  </si>
  <si>
    <t>622464231</t>
  </si>
  <si>
    <t>Vonkajšia omietka stien tenkovrstvová, silikónová, škrabaná, hr. 1,5 mm</t>
  </si>
  <si>
    <t>-935515926</t>
  </si>
  <si>
    <t>14</t>
  </si>
  <si>
    <t>622466121</t>
  </si>
  <si>
    <t xml:space="preserve">Príprava vonkajšieho podkladu stien, hĺbkový základ </t>
  </si>
  <si>
    <t>-1177961991</t>
  </si>
  <si>
    <t>15</t>
  </si>
  <si>
    <t>625250541.S</t>
  </si>
  <si>
    <t>Kontaktný zatepľovací systém - riešenie pre podbitie (XPS), hr. 30 mm, ukotvenie s tanierikmi TIT</t>
  </si>
  <si>
    <t>1436808980</t>
  </si>
  <si>
    <t>16</t>
  </si>
  <si>
    <t>625250554.S</t>
  </si>
  <si>
    <t>Kontaktný zatepľovací systém - riešenie pre sokel (XPS), hr. 160 mm, skrutkovacie kotvy</t>
  </si>
  <si>
    <t>1425032260</t>
  </si>
  <si>
    <t>17</t>
  </si>
  <si>
    <t>625250713.S</t>
  </si>
  <si>
    <t>Kontaktný zatepľovací systém z minerálnej vlny hr. 200 mm, skrutkovacie kotvy</t>
  </si>
  <si>
    <t>524678346</t>
  </si>
  <si>
    <t>18</t>
  </si>
  <si>
    <t>631571015.S</t>
  </si>
  <si>
    <t>Kameniva riečne 16-32 mm pre okapový chodník</t>
  </si>
  <si>
    <t>-245811038</t>
  </si>
  <si>
    <t>Ostatné konštrukcie a práce-búranie</t>
  </si>
  <si>
    <t>19</t>
  </si>
  <si>
    <t>916561211.S</t>
  </si>
  <si>
    <t>Osadenie záhonového alebo parkového obrubníka betónového, do lôžka zo suchého betónu tr. C 12/15 s bočnou oporou</t>
  </si>
  <si>
    <t>m</t>
  </si>
  <si>
    <t>-1779267152</t>
  </si>
  <si>
    <t>20</t>
  </si>
  <si>
    <t>M</t>
  </si>
  <si>
    <t>592170001500.S</t>
  </si>
  <si>
    <t>Obrubník parkový, lxšxv 1000x50x200 mm</t>
  </si>
  <si>
    <t>ks</t>
  </si>
  <si>
    <t>388942888</t>
  </si>
  <si>
    <t>21</t>
  </si>
  <si>
    <t>941941031.S</t>
  </si>
  <si>
    <t>Montáž lešenia ľahkého pracovného radového s podlahami šírky od 0,80 do 1,00 m, výšky do 10 m</t>
  </si>
  <si>
    <t>-1732489617</t>
  </si>
  <si>
    <t>22</t>
  </si>
  <si>
    <t>941941191.S</t>
  </si>
  <si>
    <t>Príplatok za prvý a každý ďalší i začatý mesiac použitia lešenia ľahkého pracovného radového s podlahami šírky od 0,80 do 1,00 m, výšky do 10 m</t>
  </si>
  <si>
    <t>-2102152408</t>
  </si>
  <si>
    <t>941941831.S</t>
  </si>
  <si>
    <t>Demontáž lešenia ľahkého pracovného radového s podlahami šírky nad 0,80 do 1,00 m, výšky do 10 m</t>
  </si>
  <si>
    <t>-701503534</t>
  </si>
  <si>
    <t>24</t>
  </si>
  <si>
    <t>953945315.S</t>
  </si>
  <si>
    <t>Hliníkový soklový profil šírky 160 mm</t>
  </si>
  <si>
    <t>542856785</t>
  </si>
  <si>
    <t>25</t>
  </si>
  <si>
    <t>953995406.S</t>
  </si>
  <si>
    <t>Okenný a dverový začisťovací profil</t>
  </si>
  <si>
    <t>-469335551</t>
  </si>
  <si>
    <t>26</t>
  </si>
  <si>
    <t>953995411.S</t>
  </si>
  <si>
    <t>Nadokenný profil so skrytou okapničkou</t>
  </si>
  <si>
    <t>-1978464436</t>
  </si>
  <si>
    <t>27</t>
  </si>
  <si>
    <t>953995416.S</t>
  </si>
  <si>
    <t>Parapetný profil s integrovanou sieťovinou</t>
  </si>
  <si>
    <t>-439620581</t>
  </si>
  <si>
    <t>28</t>
  </si>
  <si>
    <t>953995421.S</t>
  </si>
  <si>
    <t xml:space="preserve">Rohový profil s integrovanou sieťovinou </t>
  </si>
  <si>
    <t>-1456108607</t>
  </si>
  <si>
    <t>99</t>
  </si>
  <si>
    <t>Presun hmôt HSV</t>
  </si>
  <si>
    <t>29</t>
  </si>
  <si>
    <t>999281111.S</t>
  </si>
  <si>
    <t>Presun hmôt pre opravy a údržbu objektov vrátane vonkajších plášťov výšky do 25 m</t>
  </si>
  <si>
    <t>849775305</t>
  </si>
  <si>
    <t>PSV</t>
  </si>
  <si>
    <t>Práce a dodávky PSV</t>
  </si>
  <si>
    <t>711</t>
  </si>
  <si>
    <t>Izolácie proti vode a vlhkosti</t>
  </si>
  <si>
    <t>30</t>
  </si>
  <si>
    <t>711132107.S</t>
  </si>
  <si>
    <t>Zhotovenie izolácie proti zemnej vlhkosti nopovou fóliou položenou voľne na ploche zvislej</t>
  </si>
  <si>
    <t>1311847828</t>
  </si>
  <si>
    <t>31</t>
  </si>
  <si>
    <t>283230002700.S</t>
  </si>
  <si>
    <t>Nopová HDPE fólia hrúbky 0,5 mm, výška nopu 8 mm, proti zemnej vlhkosti s radónovou ochranou, pre spodnú stavbu</t>
  </si>
  <si>
    <t>32</t>
  </si>
  <si>
    <t>963191443</t>
  </si>
  <si>
    <t>998711201.S</t>
  </si>
  <si>
    <t>Presun hmôt pre izoláciu proti vode v objektoch výšky do 6 m</t>
  </si>
  <si>
    <t>%</t>
  </si>
  <si>
    <t>-914467018</t>
  </si>
  <si>
    <t>762</t>
  </si>
  <si>
    <t>Konštrukcie tesárske</t>
  </si>
  <si>
    <t>33</t>
  </si>
  <si>
    <t>765901026</t>
  </si>
  <si>
    <t xml:space="preserve">Strešná fólia, na krokvy </t>
  </si>
  <si>
    <t>1612818719</t>
  </si>
  <si>
    <t>34</t>
  </si>
  <si>
    <t>762341251.S</t>
  </si>
  <si>
    <t>Montáž kontralát jednoduchých striech</t>
  </si>
  <si>
    <t>1536735711</t>
  </si>
  <si>
    <t>35</t>
  </si>
  <si>
    <t>605420000300</t>
  </si>
  <si>
    <t>Rezivo stavebné - impregnované, kontralatovanie, prierez 40x50 mm</t>
  </si>
  <si>
    <t>-1135184270</t>
  </si>
  <si>
    <t>36</t>
  </si>
  <si>
    <t>762341201.S</t>
  </si>
  <si>
    <t xml:space="preserve">Montáž latovania jednoduchých striech </t>
  </si>
  <si>
    <t>-1607599538</t>
  </si>
  <si>
    <t>37</t>
  </si>
  <si>
    <t>605420000200</t>
  </si>
  <si>
    <t>Rezivo stavebné - impregnované, latovanie, prierez 40x50 mm</t>
  </si>
  <si>
    <t>103340392</t>
  </si>
  <si>
    <t>38</t>
  </si>
  <si>
    <t>762395000.S</t>
  </si>
  <si>
    <t>Spojovacie prostriedky pre viazané konštrukcie krovov, debnenie a laťovanie, nadstrešné konštr., spádové kliny - svorky, dosky, klince, pásová oceľ, vruty</t>
  </si>
  <si>
    <t>362101073</t>
  </si>
  <si>
    <t>39</t>
  </si>
  <si>
    <t>998762202.S</t>
  </si>
  <si>
    <t>Presun hmôt pre konštrukcie tesárske v objektoch výšky do 12 m</t>
  </si>
  <si>
    <t>1480258786</t>
  </si>
  <si>
    <t>763</t>
  </si>
  <si>
    <t>Konštrukcie - drevostavby</t>
  </si>
  <si>
    <t>40</t>
  </si>
  <si>
    <t>763783030.S</t>
  </si>
  <si>
    <t xml:space="preserve">Montáž konštrukcie podbitia - vrátane pomocných drevených konštrukcií </t>
  </si>
  <si>
    <t>-652827161</t>
  </si>
  <si>
    <t>41</t>
  </si>
  <si>
    <t>607260000240.S</t>
  </si>
  <si>
    <t>Doska OSB nebrúsená hr. 15 mm</t>
  </si>
  <si>
    <t>-1140073908</t>
  </si>
  <si>
    <t>42</t>
  </si>
  <si>
    <t>763783100.S</t>
  </si>
  <si>
    <t>Spojovací materiál pre montáž drevostavieb</t>
  </si>
  <si>
    <t>553392225</t>
  </si>
  <si>
    <t>43</t>
  </si>
  <si>
    <t>998763201.S</t>
  </si>
  <si>
    <t>Presun hmôt pre drevostavby v objektoch výšky do 12 m</t>
  </si>
  <si>
    <t>-854636755</t>
  </si>
  <si>
    <t>764</t>
  </si>
  <si>
    <t>Konštrukcie klampiarske</t>
  </si>
  <si>
    <t>44</t>
  </si>
  <si>
    <t>764171102.S</t>
  </si>
  <si>
    <t>Krytina škridloplech pozink farebný veľkoformátová</t>
  </si>
  <si>
    <t>2122482133</t>
  </si>
  <si>
    <t>45</t>
  </si>
  <si>
    <t>764326220.S</t>
  </si>
  <si>
    <t>Oplechovanie z poplastovaného plechu, vrátane podkladového plechu</t>
  </si>
  <si>
    <t>-304024704</t>
  </si>
  <si>
    <t>46</t>
  </si>
  <si>
    <t>764352425.S</t>
  </si>
  <si>
    <t>Žľaby z poplastovaného plechu, pododkvapové polkruhové, priemer 100 mm</t>
  </si>
  <si>
    <t>-165028053</t>
  </si>
  <si>
    <t>47</t>
  </si>
  <si>
    <t>764359412.S</t>
  </si>
  <si>
    <t>Kotlík kónický z poplastovaného plechu, pre zvodové rúry s priemerom 100 mm</t>
  </si>
  <si>
    <t>-1321701418</t>
  </si>
  <si>
    <t>48</t>
  </si>
  <si>
    <t>764454453.S</t>
  </si>
  <si>
    <t>Zvodové rúry z poplastovaného plechu, kruhové, priemer 100 mm</t>
  </si>
  <si>
    <t>-2085401120</t>
  </si>
  <si>
    <t>49</t>
  </si>
  <si>
    <t>998764201.S</t>
  </si>
  <si>
    <t>Presun hmôt pre konštrukcie klampiarske v objektoch výšky do 6 m</t>
  </si>
  <si>
    <t>397051142</t>
  </si>
  <si>
    <t>765</t>
  </si>
  <si>
    <t>Konštrukcie - krytiny tvrdé</t>
  </si>
  <si>
    <t>50</t>
  </si>
  <si>
    <t>765312335</t>
  </si>
  <si>
    <t>Keramická krytina, jednoduchých striech, sklon od 35° do 60°</t>
  </si>
  <si>
    <t>1644264895</t>
  </si>
  <si>
    <t>51</t>
  </si>
  <si>
    <t>998765102.S</t>
  </si>
  <si>
    <t>Presun hmôt pre tvrdé krytiny v objektoch výšky nad 6 do 12 m</t>
  </si>
  <si>
    <t>-1902421759</t>
  </si>
  <si>
    <t>766</t>
  </si>
  <si>
    <t>Konštrukcie stolárske</t>
  </si>
  <si>
    <t>52</t>
  </si>
  <si>
    <t>766641161.S</t>
  </si>
  <si>
    <t>Montáž vchodových dverí plastových s hydroizolačnými páskami (vrátane vysprávok)</t>
  </si>
  <si>
    <t>1375403473</t>
  </si>
  <si>
    <t>53</t>
  </si>
  <si>
    <t>611410_PV1</t>
  </si>
  <si>
    <t>Vchodové dvere plastové dvere (parametre - podľa PD)</t>
  </si>
  <si>
    <t>-132950206</t>
  </si>
  <si>
    <t>54</t>
  </si>
  <si>
    <t>766621400.S</t>
  </si>
  <si>
    <t>Montáž okien plastových s hydroizolačnými páskami (vrátane vysprávok)</t>
  </si>
  <si>
    <t>1559608074</t>
  </si>
  <si>
    <t>55</t>
  </si>
  <si>
    <t>611410_PV2</t>
  </si>
  <si>
    <t>Okná plastové (exteriérové a interiérové parapety, vrátane ostatných parametrov - podľa PD)</t>
  </si>
  <si>
    <t>87692710</t>
  </si>
  <si>
    <t>56</t>
  </si>
  <si>
    <t>766671000.S</t>
  </si>
  <si>
    <t>Montáž okna strešného vrátane príslušenstva, veľkosť okna 66x118 cm</t>
  </si>
  <si>
    <t>-1208839417</t>
  </si>
  <si>
    <t>57</t>
  </si>
  <si>
    <t>611310005500.S</t>
  </si>
  <si>
    <t>Strešné okno drevené kyvné, šxv 660x1180 mm s kľučkou</t>
  </si>
  <si>
    <t>760729340</t>
  </si>
  <si>
    <t>58</t>
  </si>
  <si>
    <t>611380004700.S</t>
  </si>
  <si>
    <t>Lemovanie hliníkové, šxv 660x1180 mm bez zatepľovacej sady, pre plochú strešnú krytinu do výšky 16 mm</t>
  </si>
  <si>
    <t>1627534547</t>
  </si>
  <si>
    <t>59</t>
  </si>
  <si>
    <t>611380006400.S</t>
  </si>
  <si>
    <t>Zatepľovacia sada pre osadenie strešného okna alebo výlezu, šxv 660x1180 mm</t>
  </si>
  <si>
    <t>-1575650988</t>
  </si>
  <si>
    <t>60</t>
  </si>
  <si>
    <t>611380008300.S</t>
  </si>
  <si>
    <t>Manžeta z parotesnej fólie pre osadenie strešného okna alebo výlezu, šxv 660x1180 mm</t>
  </si>
  <si>
    <t>1206127476</t>
  </si>
  <si>
    <t>61</t>
  </si>
  <si>
    <t>998766201.S</t>
  </si>
  <si>
    <t>Presun hmot pre konštrukcie stolárske v objektoch výšky do 6 m</t>
  </si>
  <si>
    <t>-225704090</t>
  </si>
  <si>
    <t>767</t>
  </si>
  <si>
    <t>Konštrukcie doplnkové kovové</t>
  </si>
  <si>
    <t>62</t>
  </si>
  <si>
    <t>767_01</t>
  </si>
  <si>
    <t>Dodávka a montáž: oceľové schodisko kotvené k obvodovému betónovému základu</t>
  </si>
  <si>
    <t>1327260046</t>
  </si>
  <si>
    <t>63</t>
  </si>
  <si>
    <t>767_02</t>
  </si>
  <si>
    <t xml:space="preserve">Dodávka a montáž: oceľová zábradlie </t>
  </si>
  <si>
    <t>bm</t>
  </si>
  <si>
    <t>-1129486330</t>
  </si>
  <si>
    <t>64</t>
  </si>
  <si>
    <t>767_03</t>
  </si>
  <si>
    <t xml:space="preserve">Opätovná montáž prístrešku </t>
  </si>
  <si>
    <t>768409143</t>
  </si>
  <si>
    <t>783</t>
  </si>
  <si>
    <t>Nátery</t>
  </si>
  <si>
    <t>65</t>
  </si>
  <si>
    <t>783782404.S</t>
  </si>
  <si>
    <t>Nátery tesárskych konštrukcií, povrchová impregnácia proti drevokaznému hmyzu, hubám a plesniam, jednonásobná</t>
  </si>
  <si>
    <t>1518930666</t>
  </si>
  <si>
    <t>01.2 - Interiér a búracie práce</t>
  </si>
  <si>
    <t xml:space="preserve">    713 - Izolácie tepelné</t>
  </si>
  <si>
    <t xml:space="preserve">    771 - Podlahy z dlaždíc</t>
  </si>
  <si>
    <t xml:space="preserve">    781 - Dokončovacie práce a obklady</t>
  </si>
  <si>
    <t xml:space="preserve">    783 - Dokončovacie práce - nátery</t>
  </si>
  <si>
    <t xml:space="preserve">    784 - Maľby</t>
  </si>
  <si>
    <t>139711101.S</t>
  </si>
  <si>
    <t>Výkop v uzavretých priestoroch s naložením výkopu na dopravný prostriedok v hornine 1 až 4</t>
  </si>
  <si>
    <t>1041502798</t>
  </si>
  <si>
    <t>162201102.S</t>
  </si>
  <si>
    <t>Vodorovné premiestnenie výkopku z horniny 1-4 nad 20-50m</t>
  </si>
  <si>
    <t>-423191181</t>
  </si>
  <si>
    <t>162501102.S</t>
  </si>
  <si>
    <t>1465449512</t>
  </si>
  <si>
    <t>162501105.S</t>
  </si>
  <si>
    <t>-1905863611</t>
  </si>
  <si>
    <t>167101100.S</t>
  </si>
  <si>
    <t>Nakladanie výkopku tr.1-4 ručne</t>
  </si>
  <si>
    <t>-569408847</t>
  </si>
  <si>
    <t>Poplatok za skládku - zemina a kamenivo (17 05), ostatné</t>
  </si>
  <si>
    <t>-1078706978</t>
  </si>
  <si>
    <t>310239211.S</t>
  </si>
  <si>
    <t>Zamurovanie otvoru s plochou nad 1 do 4 m2 v murive nadzákladného tehlami na maltu vápennocementovú</t>
  </si>
  <si>
    <t>-1479034519</t>
  </si>
  <si>
    <t>311275021.S</t>
  </si>
  <si>
    <t>Murivo nosné (m3) z pórobetónových tvárnic hladkých pevnosti P2 až P4, nad 400 do 600 kg/m3 hrúbky 250 mm</t>
  </si>
  <si>
    <t>-2030994397</t>
  </si>
  <si>
    <t>317160134.S</t>
  </si>
  <si>
    <t>Keramický preklad nenosný šírky 120 mm, výšky 65 mm, dĺžky 1500 mm</t>
  </si>
  <si>
    <t>-743303906</t>
  </si>
  <si>
    <t>317160138.S</t>
  </si>
  <si>
    <t>Keramický preklad nenosný šírky 120 mm, výšky 65 mm, dĺžky 2500 mm</t>
  </si>
  <si>
    <t>-1845899344</t>
  </si>
  <si>
    <t>342272031.S</t>
  </si>
  <si>
    <t>Priečky z pórobetónových tvárnic hladkých s objemovou hmotnosťou do 600 kg/m3 hrúbky 100 mm</t>
  </si>
  <si>
    <t>-306655664</t>
  </si>
  <si>
    <t>342272051.S</t>
  </si>
  <si>
    <t>Priečky z pórobetónových tvárnic hladkých s objemovou hmotnosťou do 600 kg/m3 hrúbky 150 mm</t>
  </si>
  <si>
    <t>-561331089</t>
  </si>
  <si>
    <t>342948111.S</t>
  </si>
  <si>
    <t>Ukotvenie priečok k murovaným konštrukciám priklincovaním spojky do ložnej škáry počas murovania</t>
  </si>
  <si>
    <t>-1182553758</t>
  </si>
  <si>
    <t>342948116.S</t>
  </si>
  <si>
    <t>Ukončenie priečok hr. nad 100 mm ku konštrukciám polyuretánovou penou</t>
  </si>
  <si>
    <t>-1282632638</t>
  </si>
  <si>
    <t>611460121.S</t>
  </si>
  <si>
    <t>Príprava vnútorného podkladu stropov penetráciou základnou</t>
  </si>
  <si>
    <t>1769017882</t>
  </si>
  <si>
    <t>611460242.S</t>
  </si>
  <si>
    <t>Vnútorná omietka stropov vápennocementová jadrová (hrubá), hr. 15 mm</t>
  </si>
  <si>
    <t>119280854</t>
  </si>
  <si>
    <t>611460383.S</t>
  </si>
  <si>
    <t>Vnútorná omietka stropov vápennocementová štuková (jemná), hr. 3 mm</t>
  </si>
  <si>
    <t>-2091532829</t>
  </si>
  <si>
    <t>612460121.S</t>
  </si>
  <si>
    <t>Príprava vnútorného podkladu stien penetráciou základnou</t>
  </si>
  <si>
    <t>2100489763</t>
  </si>
  <si>
    <t>612460243.S</t>
  </si>
  <si>
    <t>Vnútorná omietka stien vápennocementová jadrová (hrubá), hr. 20 mm</t>
  </si>
  <si>
    <t>1514002617</t>
  </si>
  <si>
    <t>612460383.S</t>
  </si>
  <si>
    <t>Vnútorná omietka stien vápennocementová štuková (jemná), hr. 3 mm</t>
  </si>
  <si>
    <t>-437957734</t>
  </si>
  <si>
    <t>612481121.S</t>
  </si>
  <si>
    <t>Potiahnutie vnútorných stien sklotextilnou mriežkou s vložením bez lepidla</t>
  </si>
  <si>
    <t>1092876739</t>
  </si>
  <si>
    <t>631313611.S</t>
  </si>
  <si>
    <t>Mazanina z betónu prostého (m3) tr. C 16/20 hr.nad 80 do 120 mm</t>
  </si>
  <si>
    <t>-814780080</t>
  </si>
  <si>
    <t>631362422.S</t>
  </si>
  <si>
    <t>Výstuž mazanín z betónov (z kameniva) a z ľahkých betónov zo sietí KARI, priemer drôtu 6/6 mm, veľkosť oka 150x150 mm</t>
  </si>
  <si>
    <t>1929205476</t>
  </si>
  <si>
    <t>631571003.S</t>
  </si>
  <si>
    <t>Násyp zo štrkopiesku 0-32 (pre spevnenie podkladu)</t>
  </si>
  <si>
    <t>646502088</t>
  </si>
  <si>
    <t>632452221.S</t>
  </si>
  <si>
    <t>Cementový poter, pevnosti v tlaku 20 MPa, hr. 60 mm</t>
  </si>
  <si>
    <t>-1481271295</t>
  </si>
  <si>
    <t>642940021.S</t>
  </si>
  <si>
    <t>Vyliatie ukotvenej zárubne čerstvým betónom</t>
  </si>
  <si>
    <t>1668977131</t>
  </si>
  <si>
    <t>642942111.S</t>
  </si>
  <si>
    <t>Osadenie oceľovej dverovej zárubne alebo rámu, plochy otvoru do 2,5 m2</t>
  </si>
  <si>
    <t>762385063</t>
  </si>
  <si>
    <t>553310008400.S1</t>
  </si>
  <si>
    <t>Zárubňa oceľová oblá šxvxhr 600-1000x1970x160 mm</t>
  </si>
  <si>
    <t>-1023678295</t>
  </si>
  <si>
    <t>642942221.S</t>
  </si>
  <si>
    <t>Osadenie oceľovej dverovej zárubne alebo rámu, plochy otvoru nad 2,5 do 4,5 m2</t>
  </si>
  <si>
    <t>-1628817575</t>
  </si>
  <si>
    <t>553310009300.S1</t>
  </si>
  <si>
    <t>Zárubňa oceľová oblá šxvxhr 1300x1970x160 mm</t>
  </si>
  <si>
    <t>1214965144</t>
  </si>
  <si>
    <t>941955001.S</t>
  </si>
  <si>
    <t>Lešenie ľahké pracovné pomocné, s výškou lešeňovej podlahy do 1,20 m</t>
  </si>
  <si>
    <t>1248875304</t>
  </si>
  <si>
    <t>952901111.S</t>
  </si>
  <si>
    <t>Vyčistenie budov pri výške podlaží do 4 m</t>
  </si>
  <si>
    <t>-1527717260</t>
  </si>
  <si>
    <t>961055111.S</t>
  </si>
  <si>
    <t>Búranie základov alebo vybúranie otvorov plochy nad 4 m2 v základoch železobetónových,  -2,40000t</t>
  </si>
  <si>
    <t>-1162460241</t>
  </si>
  <si>
    <t>962031133.S</t>
  </si>
  <si>
    <t>Búranie priečok alebo vybúranie otvorov plochy nad 4 m2 z tehál pálených plných alebo dutých maloformátových na maltu vápennú alebo vápennocementovú hr. od 100 do 150 mm,  -0,261t</t>
  </si>
  <si>
    <t>-1385184476</t>
  </si>
  <si>
    <t>963054949.S</t>
  </si>
  <si>
    <t>Búranie železobetónových schodníc akéjkoľvek dľžky,  -0,14400t</t>
  </si>
  <si>
    <t>324868230</t>
  </si>
  <si>
    <t>965043341.S</t>
  </si>
  <si>
    <t>Búranie podkladov pod dlažby, liatych dlažieb a mazanín,betón s poterom,teracom hr.do 100 mm, plochy nad 4 m2  -2,20000t</t>
  </si>
  <si>
    <t>-1041749158</t>
  </si>
  <si>
    <t>965081812.S</t>
  </si>
  <si>
    <t>Búranie dlažieb, z kamen., cement., terazzových, čadičových alebo keramických, hr. nad 10 mm,  -0,06500t</t>
  </si>
  <si>
    <t>-432827832</t>
  </si>
  <si>
    <t>968061112.S</t>
  </si>
  <si>
    <t>Vyvesenie dreveného okenného krídla do suti plochy do 1,5 m2, -0,01200t</t>
  </si>
  <si>
    <t>-1803639656</t>
  </si>
  <si>
    <t>968061113.S</t>
  </si>
  <si>
    <t>Vyvesenie dreveného okenného krídla do suti plochy nad 1,5 m2, -0,01600t</t>
  </si>
  <si>
    <t>1690691227</t>
  </si>
  <si>
    <t>968061115.S</t>
  </si>
  <si>
    <t>Demontáž okien drevených, 1 bm obvodu - 0,008t</t>
  </si>
  <si>
    <t>281663208</t>
  </si>
  <si>
    <t>968061116.S</t>
  </si>
  <si>
    <t>Demontáž dverí drevených vchodových, 1 bm obvodu - 0,012t</t>
  </si>
  <si>
    <t>761821963</t>
  </si>
  <si>
    <t>968061125.S</t>
  </si>
  <si>
    <t>Vyvesenie dreveného dverného krídla do suti plochy do 2 m2, -0,02400t</t>
  </si>
  <si>
    <t>-297763716</t>
  </si>
  <si>
    <t>968072455.S</t>
  </si>
  <si>
    <t>Vybúranie kovových dverových zárubní plochy do 2 m2,  -0,07600t</t>
  </si>
  <si>
    <t>-986153569</t>
  </si>
  <si>
    <t>971033641.S</t>
  </si>
  <si>
    <t>Vybúranie otvorov v murive tehl. plochy do 4 m2 hr. do 300 mm,  -1,87500t</t>
  </si>
  <si>
    <t>1036779522</t>
  </si>
  <si>
    <t>978011191.S</t>
  </si>
  <si>
    <t>Otlčenie omietok stropov vnútorných vápenných alebo vápennocementových v rozsahu do 100 %,  -0,05000t</t>
  </si>
  <si>
    <t>2101611147</t>
  </si>
  <si>
    <t>978013191.S</t>
  </si>
  <si>
    <t>Otlčenie omietok stien vnútorných vápenných alebo vápennocementových v rozsahu do 100 %,  -0,04600t</t>
  </si>
  <si>
    <t>397933047</t>
  </si>
  <si>
    <t>978059531.S</t>
  </si>
  <si>
    <t>Odsekanie a odobratie obkladov stien z obkladačiek vnútorných vrátane podkladovej omietky nad 2 m2,  -0,06800t</t>
  </si>
  <si>
    <t>87465055</t>
  </si>
  <si>
    <t>979011131.S</t>
  </si>
  <si>
    <t>Zvislá doprava sutiny po schodoch ručne do 3,5 m</t>
  </si>
  <si>
    <t>1690481736</t>
  </si>
  <si>
    <t>979081111.S</t>
  </si>
  <si>
    <t>Odvoz sutiny a vybúraných hmôt na skládku do 1 km</t>
  </si>
  <si>
    <t>-2064749383</t>
  </si>
  <si>
    <t>979081121.S</t>
  </si>
  <si>
    <t>Odvoz sutiny a vybúraných hmôt na skládku za každý ďalší 1 km</t>
  </si>
  <si>
    <t>-1548942797</t>
  </si>
  <si>
    <t>979082111.S</t>
  </si>
  <si>
    <t>Vnútrostavenisková doprava sutiny a vybúraných hmôt do 10 m</t>
  </si>
  <si>
    <t>-811815763</t>
  </si>
  <si>
    <t>979082121.S</t>
  </si>
  <si>
    <t>Vnútrostavenisková doprava sutiny a vybúraných hmôt za každých ďalších 5 m</t>
  </si>
  <si>
    <t>-1029079111</t>
  </si>
  <si>
    <t>979089612.S</t>
  </si>
  <si>
    <t>Poplatok za skládku - iné odpady zo stavieb a demolácií (17 09), ostatné</t>
  </si>
  <si>
    <t>404365309</t>
  </si>
  <si>
    <t>633649734</t>
  </si>
  <si>
    <t>711111002.S</t>
  </si>
  <si>
    <t>Zhotovenie izolácie proti zemnej vlhkosti vodorovná asfaltovým lakom za studena</t>
  </si>
  <si>
    <t>571365775</t>
  </si>
  <si>
    <t>246170000900.S</t>
  </si>
  <si>
    <t>Lak asfaltový penetračný</t>
  </si>
  <si>
    <t>-2032990880</t>
  </si>
  <si>
    <t>711141559.S</t>
  </si>
  <si>
    <t>Zhotovenie  izolácie proti zemnej vlhkosti a tlakovej vode vodorovná NAIP pritavením</t>
  </si>
  <si>
    <t>-222289798</t>
  </si>
  <si>
    <t>628310001000</t>
  </si>
  <si>
    <t>Pás asfaltový V 60 S 35</t>
  </si>
  <si>
    <t>693733709</t>
  </si>
  <si>
    <t>711210100.S1</t>
  </si>
  <si>
    <t>Zhotovenie dvojnásobnej izol. stierky pod keramické obklady v interiéri na ploche vodorovnej a zvislej</t>
  </si>
  <si>
    <t>-260838610</t>
  </si>
  <si>
    <t>245610000400.S</t>
  </si>
  <si>
    <t>Stierka hydroizolačná na báze syntetickej živice, (tekutá hydroizolačná fólia)</t>
  </si>
  <si>
    <t>kg</t>
  </si>
  <si>
    <t>1818593409</t>
  </si>
  <si>
    <t>247710007700.S</t>
  </si>
  <si>
    <t>Pás tesniaci š. 120 mm, na utesnenie rohových a spojovacích škár pri aplikácii hydroizolácií</t>
  </si>
  <si>
    <t>1239472582</t>
  </si>
  <si>
    <t>1935482044</t>
  </si>
  <si>
    <t>713</t>
  </si>
  <si>
    <t>Izolácie tepelné</t>
  </si>
  <si>
    <t>713111121.S</t>
  </si>
  <si>
    <t>Montáž tepelnej izolácie stropov rovných minerálnou vlnou, spodkom s úpravou viazacím drôtom</t>
  </si>
  <si>
    <t>-229221316</t>
  </si>
  <si>
    <t>631440003900.S</t>
  </si>
  <si>
    <t>Doska z minerálnej vlny hr. 80 mm, izolácia pre šikmé strechy, nezaťažené stropy, priečky</t>
  </si>
  <si>
    <t>-276278676</t>
  </si>
  <si>
    <t>631440004400.S</t>
  </si>
  <si>
    <t>Doska z minerálnej vlny hr. 160 mm, izolácia pre šikmé strechy, nezaťažené stropy, priečky</t>
  </si>
  <si>
    <t>193559741</t>
  </si>
  <si>
    <t>66</t>
  </si>
  <si>
    <t>713122111.S</t>
  </si>
  <si>
    <t>Montáž tepelnej izolácie podláh polystyrénom, kladeným voľne v jednej vrstve</t>
  </si>
  <si>
    <t>568225669</t>
  </si>
  <si>
    <t>67</t>
  </si>
  <si>
    <t>283720001900.S</t>
  </si>
  <si>
    <t>Doska EPS 100 S, na zateplenie podláh a plochých striech</t>
  </si>
  <si>
    <t>-1126265393</t>
  </si>
  <si>
    <t>68</t>
  </si>
  <si>
    <t>998713202.S</t>
  </si>
  <si>
    <t>Presun hmôt pre izolácie tepelné v objektoch výšky nad 6 m do 12 m</t>
  </si>
  <si>
    <t>-1158829399</t>
  </si>
  <si>
    <t>69</t>
  </si>
  <si>
    <t>762342811.S</t>
  </si>
  <si>
    <t>Demontáž latovania striech so sklonom do 60° pri osovej vzdialenosti lát do 0,22 m, -0,00700 t</t>
  </si>
  <si>
    <t>2033917507</t>
  </si>
  <si>
    <t>70</t>
  </si>
  <si>
    <t>762343811.S</t>
  </si>
  <si>
    <t>Demontáž debnenia odkvapov a štítových ríms z dosiek hrubých, hobľovaných hr. do 32 mm, -0,01700 t</t>
  </si>
  <si>
    <t>773862884</t>
  </si>
  <si>
    <t>71</t>
  </si>
  <si>
    <t>762354803.S1</t>
  </si>
  <si>
    <t>Demontáž strešných vikierov, svetlíkov - vrátane krytiny</t>
  </si>
  <si>
    <t>-1872761399</t>
  </si>
  <si>
    <t>72</t>
  </si>
  <si>
    <t>419728237</t>
  </si>
  <si>
    <t>73</t>
  </si>
  <si>
    <t>763120010.S</t>
  </si>
  <si>
    <t>Sadrokartónová inštalačná predstena pre sanitárne zariadenia, kca CD+UD, jednoducho opláštená doskou impregnovanou H2 12,5 mm</t>
  </si>
  <si>
    <t>-501919220</t>
  </si>
  <si>
    <t>74</t>
  </si>
  <si>
    <t>763138220.S</t>
  </si>
  <si>
    <t>Podhľad SDK závesný na dvojúrovňovej oceľovej podkonštrukcií CD+UD, doska štandardná A 12.5 mm</t>
  </si>
  <si>
    <t>-223150336</t>
  </si>
  <si>
    <t>75</t>
  </si>
  <si>
    <t>763160002.S1</t>
  </si>
  <si>
    <t>Podkrovie SDK na oceľovej konštrukcií CD+UD a krokvových závesoch, doska protipožiarna DF 12.5 mm + parozábrana</t>
  </si>
  <si>
    <t>1111879067</t>
  </si>
  <si>
    <t>76</t>
  </si>
  <si>
    <t>998763403.S</t>
  </si>
  <si>
    <t>Presun hmôt pre sádrokartónové konštrukcie v stavbách (objektoch) výšky od 7 do 24 m</t>
  </si>
  <si>
    <t>-664447038</t>
  </si>
  <si>
    <t>77</t>
  </si>
  <si>
    <t>764351810.S</t>
  </si>
  <si>
    <t>Demontáž žľabov pododkvap. štvorhranných rovných, oblúkových, do 30° rš 250 a 330 mm,  -0,00347t</t>
  </si>
  <si>
    <t>-575031596</t>
  </si>
  <si>
    <t>78</t>
  </si>
  <si>
    <t>764410850.S</t>
  </si>
  <si>
    <t>Demontáž oplechovania parapetov rš od 100 do 330 mm,  -0,00135t</t>
  </si>
  <si>
    <t>-626299029</t>
  </si>
  <si>
    <t>79</t>
  </si>
  <si>
    <t>764451802.S</t>
  </si>
  <si>
    <t>Demontáž odpadových rúr štvorcových so stranou 100 mm,  -0,00338t</t>
  </si>
  <si>
    <t>1718583914</t>
  </si>
  <si>
    <t>80</t>
  </si>
  <si>
    <t>998764202.S</t>
  </si>
  <si>
    <t>Presun hmôt pre konštrukcie klampiarske v objektoch výšky nad 6 do 12 m</t>
  </si>
  <si>
    <t>-637580890</t>
  </si>
  <si>
    <t>81</t>
  </si>
  <si>
    <t>765311819.S</t>
  </si>
  <si>
    <t>Demontáž keramickej krytiny pálenej uloženej na sucho nad 30 ks/m2, do sutiny, sklon strechy do 45°, -0,08t</t>
  </si>
  <si>
    <t>904375466</t>
  </si>
  <si>
    <t>82</t>
  </si>
  <si>
    <t>998765202.S</t>
  </si>
  <si>
    <t>749422906</t>
  </si>
  <si>
    <t>83</t>
  </si>
  <si>
    <t>766124101</t>
  </si>
  <si>
    <t>Dodávka a montáž deliacich  WC stien v.2000 mm, dvere š. 600 mm</t>
  </si>
  <si>
    <t>-1764385040</t>
  </si>
  <si>
    <t>84</t>
  </si>
  <si>
    <t>766662112.S</t>
  </si>
  <si>
    <t>Montáž dverového krídla otočného jednokrídlového poldrážkového, do existujúcej zárubne, vrátane kovania</t>
  </si>
  <si>
    <t>733772935</t>
  </si>
  <si>
    <t>85</t>
  </si>
  <si>
    <t>766662132.S</t>
  </si>
  <si>
    <t>Montáž dverového krídla otočného dvojkrídlového poldrážkového, do existujúcej zárubne, vrátane kovania</t>
  </si>
  <si>
    <t>-526199796</t>
  </si>
  <si>
    <t>86</t>
  </si>
  <si>
    <t>549150000600.S</t>
  </si>
  <si>
    <t>Kľučka dverová a rozeta 2x, nehrdzavejúca oceľ, povrch nerez brúsený</t>
  </si>
  <si>
    <t>508628527</t>
  </si>
  <si>
    <t>87</t>
  </si>
  <si>
    <t>611610002900.S</t>
  </si>
  <si>
    <t>Dvere vnútorné jednokrídlové, šírka 600-1000 mm, výplň DTD doska, povrch CPL laminát, mechanicky odolné plné</t>
  </si>
  <si>
    <t>-1818792040</t>
  </si>
  <si>
    <t>88</t>
  </si>
  <si>
    <t>611610005100.S1</t>
  </si>
  <si>
    <t>Dvere vnútorné dvojkrídlové, šírka 125-160 mm, výplň DTD doska, povrch CPL laminát, mechanicky odolné plné</t>
  </si>
  <si>
    <t>1800989187</t>
  </si>
  <si>
    <t>89</t>
  </si>
  <si>
    <t>998766202.S</t>
  </si>
  <si>
    <t>Presun hmot pre konštrukcie stolárske v objektoch výšky nad 6 do 12 m</t>
  </si>
  <si>
    <t>-898453631</t>
  </si>
  <si>
    <t>90</t>
  </si>
  <si>
    <t>767221210.S</t>
  </si>
  <si>
    <t>Montáž zábradlí schodísk z rúrok na oceľovú konštrukciu, s hmotnosťou 1 m zábradlia do 15 kg</t>
  </si>
  <si>
    <t>1859068017</t>
  </si>
  <si>
    <t>91</t>
  </si>
  <si>
    <t>553960002a</t>
  </si>
  <si>
    <t>Zábradlie na schody, oceľové, výška do 1000 mm, kotvenie do boku schodiska, vrátane náteru</t>
  </si>
  <si>
    <t>1137213970</t>
  </si>
  <si>
    <t>92</t>
  </si>
  <si>
    <t>767996801.S</t>
  </si>
  <si>
    <t>Demontáž ostatných doplnkov stavieb s hmotnosťou jednotlivých dielov konštrukcií do 50 kg,  -0,00100t</t>
  </si>
  <si>
    <t>15594431</t>
  </si>
  <si>
    <t>93</t>
  </si>
  <si>
    <t>998767202.S</t>
  </si>
  <si>
    <t>Presun hmôt pre kovové stavebné doplnkové konštrukcie v objektoch výšky nad 6 do 12 m</t>
  </si>
  <si>
    <t>-1263375083</t>
  </si>
  <si>
    <t>771</t>
  </si>
  <si>
    <t>Podlahy z dlaždíc</t>
  </si>
  <si>
    <t>94</t>
  </si>
  <si>
    <t>771415004.S</t>
  </si>
  <si>
    <t>Montáž soklíkov z obkladačiek do tmelu</t>
  </si>
  <si>
    <t>1920898602</t>
  </si>
  <si>
    <t>95</t>
  </si>
  <si>
    <t>771541215.S</t>
  </si>
  <si>
    <t>Montáž podláh z dlaždíc gres kladených do tmelu flexibil. mrazuvzdorného</t>
  </si>
  <si>
    <t>-1140703568</t>
  </si>
  <si>
    <t>96</t>
  </si>
  <si>
    <t>597740001910.S</t>
  </si>
  <si>
    <t>Dlaždice keramické, gresové neglazované</t>
  </si>
  <si>
    <t>-941591457</t>
  </si>
  <si>
    <t>97</t>
  </si>
  <si>
    <t>998771202.S</t>
  </si>
  <si>
    <t>Presun hmôt pre podlahy z dlaždíc v objektoch výšky nad 6 do 12 m</t>
  </si>
  <si>
    <t>-225283920</t>
  </si>
  <si>
    <t>781</t>
  </si>
  <si>
    <t>Dokončovacie práce a obklady</t>
  </si>
  <si>
    <t>98</t>
  </si>
  <si>
    <t>781445207.S</t>
  </si>
  <si>
    <t>Montáž obkladov vnútor. stien z obkladačiek kladených do tmelu flexibilného</t>
  </si>
  <si>
    <t>-955066579</t>
  </si>
  <si>
    <t>597640002300.S</t>
  </si>
  <si>
    <t>Obkladačky keramické</t>
  </si>
  <si>
    <t>-808210246</t>
  </si>
  <si>
    <t>100</t>
  </si>
  <si>
    <t>998781202.S</t>
  </si>
  <si>
    <t>Presun hmôt pre obklady keramické v objektoch výšky nad 6 do 12 m</t>
  </si>
  <si>
    <t>1739327121</t>
  </si>
  <si>
    <t>Dokončovacie práce - nátery</t>
  </si>
  <si>
    <t>101</t>
  </si>
  <si>
    <t>783222100.S</t>
  </si>
  <si>
    <t>Nátery kovovej zárubne 2x - syntetická farba</t>
  </si>
  <si>
    <t>1202754713</t>
  </si>
  <si>
    <t>784</t>
  </si>
  <si>
    <t>Maľby</t>
  </si>
  <si>
    <t>102</t>
  </si>
  <si>
    <t>784102271.S1</t>
  </si>
  <si>
    <t>Maľby vápenné jednonásobné strojne nanášané, základné na jemnozrnný podklad výšky do 3,80 m</t>
  </si>
  <si>
    <t>856810296</t>
  </si>
  <si>
    <t>103</t>
  </si>
  <si>
    <t>784103271.S</t>
  </si>
  <si>
    <t>Maľby vápenné dvojnásobné strojne nanášané, tónované na jemnozrnný podklad výšky do 3,80 m</t>
  </si>
  <si>
    <t>-1236196228</t>
  </si>
  <si>
    <t>02 - Zdravotechnika</t>
  </si>
  <si>
    <t>D1 - 1.SPLAŠKOVÁ KANALIZÁCIA</t>
  </si>
  <si>
    <t>D2 - 2. VNÚTORNÝ ZÁSOBOVACÍ VODOVOD</t>
  </si>
  <si>
    <t xml:space="preserve">D3 - 3. ARMATÚRY </t>
  </si>
  <si>
    <t>D4 - 4. ZARIAĎOVACIE PREDMETY A PRÍSLUŠENSTVO</t>
  </si>
  <si>
    <t>D5 - 5. OSTATNÉ</t>
  </si>
  <si>
    <t>D1</t>
  </si>
  <si>
    <t>1.SPLAŠKOVÁ KANALIZÁCIA</t>
  </si>
  <si>
    <t>Pol163</t>
  </si>
  <si>
    <t>Zvodové potrubie - potrubie PVC-KGEM SN4  + tvarovky DN110</t>
  </si>
  <si>
    <t>Pol164</t>
  </si>
  <si>
    <t>Zvodové potrubie - potrubie PVC-KGEM SN4  + tvarovky DN125</t>
  </si>
  <si>
    <t>Pol54</t>
  </si>
  <si>
    <t>Potrubie PP-HT odpadné DN40  (+ tvarovky)</t>
  </si>
  <si>
    <t>Pol55</t>
  </si>
  <si>
    <t>Potrubie PP-HT odpadové DN50  (+ tvarovky)</t>
  </si>
  <si>
    <t>Pol56</t>
  </si>
  <si>
    <t>Potrubie PP-HT odpadové DN110  (+ tvarovky)</t>
  </si>
  <si>
    <t>Pol165</t>
  </si>
  <si>
    <t>Plastová revízna šachta DN400 (dno, predlžovací kus, poklop)</t>
  </si>
  <si>
    <t>Pol166</t>
  </si>
  <si>
    <t>Výkopové práce, skladovanie zemy na vlastnom pozemku</t>
  </si>
  <si>
    <t>Pol167</t>
  </si>
  <si>
    <t>Štrkové lôžko, obsyp štrkopiesok</t>
  </si>
  <si>
    <t>Pol168</t>
  </si>
  <si>
    <t>Betónový základ pod šachty, spevnenie</t>
  </si>
  <si>
    <t>D2</t>
  </si>
  <si>
    <t>2. VNÚTORNÝ ZÁSOBOVACÍ VODOVOD</t>
  </si>
  <si>
    <t>Pol57</t>
  </si>
  <si>
    <t>Potrubie plasthliníkové  20x2,0mm  (DN15), vrátane tvaroviek</t>
  </si>
  <si>
    <t>Pol58</t>
  </si>
  <si>
    <t>Tepelná izolácia PE hr. 20mm pre potrubie Ø20mm</t>
  </si>
  <si>
    <t>Pol59</t>
  </si>
  <si>
    <t>Potrubie plasthliníkové 26x3,0mm  (DN20), vrátane tvaroviek</t>
  </si>
  <si>
    <t>Pol60</t>
  </si>
  <si>
    <t>Tepelná izolácia PE hr. 30mm pre potrubie Ø26mm</t>
  </si>
  <si>
    <t>Pol61</t>
  </si>
  <si>
    <t>Potrubie plasthliníkové 32x3,0mm  (DN25), vrátane tvaroviek</t>
  </si>
  <si>
    <t>Pol62</t>
  </si>
  <si>
    <t>Tepelná izolácia PE hr. 30mm pre potrubie Ø32mm</t>
  </si>
  <si>
    <t>Pol63</t>
  </si>
  <si>
    <t>Potrubie plasthliníkové 40x3,5mm  (DN32), vrátane tvaroviek</t>
  </si>
  <si>
    <t>Pol64</t>
  </si>
  <si>
    <t>Tepelná izolácia PE hr. 30mm pre potrubie Ø40mm</t>
  </si>
  <si>
    <t>Pol169</t>
  </si>
  <si>
    <t>Potrubie plasthliníkové 50x4,0mm  (DN40), vrátane tvaroviek</t>
  </si>
  <si>
    <t>Pol170</t>
  </si>
  <si>
    <t>Tepelná izolácia PE hr. 30mm pre potrubie Ø50mm</t>
  </si>
  <si>
    <t>Pol171</t>
  </si>
  <si>
    <t>Potrubie plasthliníkové 63x4,5mm  (DN50), vrátane tvaroviek</t>
  </si>
  <si>
    <t>Pol172</t>
  </si>
  <si>
    <t>Tepelná izolácia PE hr. 30mm pre potrubie Ø63mm</t>
  </si>
  <si>
    <t>D3</t>
  </si>
  <si>
    <t xml:space="preserve">3. ARMATÚRY </t>
  </si>
  <si>
    <t>Pol65</t>
  </si>
  <si>
    <t>Rohový ventil DN15</t>
  </si>
  <si>
    <t>Pol173</t>
  </si>
  <si>
    <t>Guľový uzáver DN50</t>
  </si>
  <si>
    <t>Pol174</t>
  </si>
  <si>
    <t>Spätná klapka DN50</t>
  </si>
  <si>
    <t>Pol175</t>
  </si>
  <si>
    <t>Tlakový redukčný ventil DN50</t>
  </si>
  <si>
    <t>D4</t>
  </si>
  <si>
    <t>4. ZARIAĎOVACIE PREDMETY A PRÍSLUŠENSTVO</t>
  </si>
  <si>
    <t>Pol69</t>
  </si>
  <si>
    <t>Umývadlo 550x440mm, otvor pre batériu v strede</t>
  </si>
  <si>
    <t>Pol70</t>
  </si>
  <si>
    <t>Odtokový ventil so tláčacím ovládaním, lesklé pochrómovanie</t>
  </si>
  <si>
    <t>Pol71</t>
  </si>
  <si>
    <t>Umývadlová stojančeková zmiešavacia batéria</t>
  </si>
  <si>
    <t>Pol72</t>
  </si>
  <si>
    <t>Odpadová súprava pre umývadlo DN40</t>
  </si>
  <si>
    <t>Pol176</t>
  </si>
  <si>
    <t>Umývadlo 400x150mm, otvor pre batériu v strede</t>
  </si>
  <si>
    <t>Pol177</t>
  </si>
  <si>
    <t>Zavesená záchodová misa keramická s hlbokým splachovaním vrátane sedadla</t>
  </si>
  <si>
    <t>Pol178</t>
  </si>
  <si>
    <t>Ovládacie tlačidlo (podľa výberu investora)</t>
  </si>
  <si>
    <t>Pol78</t>
  </si>
  <si>
    <t>Tlmiaca izolačná manžeta</t>
  </si>
  <si>
    <t>Pol179</t>
  </si>
  <si>
    <t>Podomietkový montážny prvok 112cm so splachovacou nádržkou</t>
  </si>
  <si>
    <t>Pol75</t>
  </si>
  <si>
    <t>Kotviace príslušenstvo</t>
  </si>
  <si>
    <t>Pol76</t>
  </si>
  <si>
    <t>Zavesená záchodová misa keramická bezbariérová s hlbokým splachovaním</t>
  </si>
  <si>
    <t>Pol77</t>
  </si>
  <si>
    <t>Ovládacie tlačidlo</t>
  </si>
  <si>
    <t>Pol79</t>
  </si>
  <si>
    <t>Montážny prvok výška 112cm - bezbariérový pre podpery a držadlá</t>
  </si>
  <si>
    <t>Pol80</t>
  </si>
  <si>
    <t>Umývadlo keramické bezbariérové  540x550mm</t>
  </si>
  <si>
    <t>Pol81</t>
  </si>
  <si>
    <t>Odpadová súprava pre umývadlo DN40-priestorovo úsporný model</t>
  </si>
  <si>
    <t>Pol82</t>
  </si>
  <si>
    <t>Umývadlová stojančeková zmiešavacia batéria - manuálna</t>
  </si>
  <si>
    <t>Pol83</t>
  </si>
  <si>
    <t>Výlevka keramická so sklápacím roštom</t>
  </si>
  <si>
    <t>Pol84</t>
  </si>
  <si>
    <t>Montážny prvok  pre výlevku 175cm</t>
  </si>
  <si>
    <t>Pol85</t>
  </si>
  <si>
    <t>výlevková odpadová súprava DN110, nadomietková nástenná batéria</t>
  </si>
  <si>
    <t>Pol86</t>
  </si>
  <si>
    <t>Podomietkový montážny prvok 112-130cm s ovládaním splachovania pisoárov</t>
  </si>
  <si>
    <t>Pol87</t>
  </si>
  <si>
    <t>Pisoár , prítok zozadu, odtok dozadu</t>
  </si>
  <si>
    <t>Pol88</t>
  </si>
  <si>
    <t>Odpadová súprava pre pisoár DN50</t>
  </si>
  <si>
    <t>104</t>
  </si>
  <si>
    <t>Pol89</t>
  </si>
  <si>
    <t>Deliaca stena pre pisoárov 40x10x70cm</t>
  </si>
  <si>
    <t>106</t>
  </si>
  <si>
    <t>Pol90</t>
  </si>
  <si>
    <t>Súprava pre hrubú montáž pre sprchové žľaby osádzané súčasne so dlažbou, pre výšku poteru v mieste odtoku 90 – 220 mm: d=50mm</t>
  </si>
  <si>
    <t>108</t>
  </si>
  <si>
    <t>Pol180</t>
  </si>
  <si>
    <t>Sprchový žľab osádzaný súčasne s dlažbou: L=30–130cm, Rám: ušľachtilá oceľ elektrolyticky leštená, Plocha: brúsená ušľachtilá oceľ</t>
  </si>
  <si>
    <t>110</t>
  </si>
  <si>
    <t>Pol92</t>
  </si>
  <si>
    <t>Podlahová vpusť - vertikálny odtok DN50/75/110, mriežka 115x115mm, Klick-klack, rám 121x121mm</t>
  </si>
  <si>
    <t>112</t>
  </si>
  <si>
    <t>Pol93</t>
  </si>
  <si>
    <t>Sprchová výtoková termostatická batéria so sprchou</t>
  </si>
  <si>
    <t>114</t>
  </si>
  <si>
    <t>Pol181</t>
  </si>
  <si>
    <t>Podomietkový sifón pre práčku</t>
  </si>
  <si>
    <t>116</t>
  </si>
  <si>
    <t>D5</t>
  </si>
  <si>
    <t>5. OSTATNÉ</t>
  </si>
  <si>
    <t>Pol182</t>
  </si>
  <si>
    <t>Drážkovanie a sekanie v stavebných konštrukciách</t>
  </si>
  <si>
    <t>118</t>
  </si>
  <si>
    <t>Pol183</t>
  </si>
  <si>
    <t>Objímky, Protihlukové objímky</t>
  </si>
  <si>
    <t>120</t>
  </si>
  <si>
    <t>Pol184</t>
  </si>
  <si>
    <t>Demontáž existujúcich zariaďovacích predmetov a podlahových vpustov</t>
  </si>
  <si>
    <t>122</t>
  </si>
  <si>
    <t>Pol185</t>
  </si>
  <si>
    <t>Kotviace prvky; ocelová páska; hmoždinky; skrutky; závitové tyče; plastové spony</t>
  </si>
  <si>
    <t>124</t>
  </si>
  <si>
    <t>Pol186</t>
  </si>
  <si>
    <t>Tesniaci materiál ; Montážne mazivo na kanalizáciu; rýchlosuchnúca sádra šedá</t>
  </si>
  <si>
    <t>126</t>
  </si>
  <si>
    <t>Pol187</t>
  </si>
  <si>
    <t>Presun hmôt vodovodu a kanalizácie</t>
  </si>
  <si>
    <t>128</t>
  </si>
  <si>
    <t>Pol188</t>
  </si>
  <si>
    <t>Tlaková skúška vodovodného potrubia do DN50</t>
  </si>
  <si>
    <t>130</t>
  </si>
  <si>
    <t>Pol189</t>
  </si>
  <si>
    <t>Prepláchnutie a dezinfekcia vodovodného potrubia do DN50</t>
  </si>
  <si>
    <t>132</t>
  </si>
  <si>
    <t>Pol190</t>
  </si>
  <si>
    <t>Skúška tesnosti kanalizácie v objektoch do DN150</t>
  </si>
  <si>
    <t>134</t>
  </si>
  <si>
    <t>Pol191</t>
  </si>
  <si>
    <t>Montáž systému</t>
  </si>
  <si>
    <t>136</t>
  </si>
  <si>
    <t>Pol192</t>
  </si>
  <si>
    <t>Dopravné náklady</t>
  </si>
  <si>
    <t>138</t>
  </si>
  <si>
    <t>Pol193</t>
  </si>
  <si>
    <t>Odvoz odpadu po realizácii</t>
  </si>
  <si>
    <t>140</t>
  </si>
  <si>
    <t>03 - Vykurovanie</t>
  </si>
  <si>
    <t>D1 - Zariadenie a armatúry</t>
  </si>
  <si>
    <t>D2 - Radiátorové vykurovanie</t>
  </si>
  <si>
    <t>D3 - Potrubné rozvody + tepelná izolácia rozvodov</t>
  </si>
  <si>
    <t>D4 - Ostatné</t>
  </si>
  <si>
    <t>Zariadenie a armatúry</t>
  </si>
  <si>
    <t>Pol194</t>
  </si>
  <si>
    <t>Tepelné čerpadlo v monoblokovom vyhotovení vzduch-voda napr. NIBE F2120-20 alebo ekvivalent s tepelným výkonom 18kW , napájanie: 400V/3f/50Hz, maximálny prevádzkový prúd: 11.0A, hmotnosť: 183kg, rozmery: 1280x612x1165mm (DxŠxV)</t>
  </si>
  <si>
    <t>Pol107</t>
  </si>
  <si>
    <t>Riadiaca jednotka</t>
  </si>
  <si>
    <t>Pol195</t>
  </si>
  <si>
    <t>Prídavný elektrický ohrev 9.0kW</t>
  </si>
  <si>
    <t>Pol108</t>
  </si>
  <si>
    <t>Elektrický ohrev kondenzátu</t>
  </si>
  <si>
    <t>Pol196</t>
  </si>
  <si>
    <t>Konzola na zem pre tepelné čerpadlo vrátane tlmiacej vložky</t>
  </si>
  <si>
    <t>Pol110</t>
  </si>
  <si>
    <t>Obehové čerpadlo napr. NIBE UPM 4 25-75 PWM alebo ekvivalent</t>
  </si>
  <si>
    <t>Pol197</t>
  </si>
  <si>
    <t>Výmenník tepla pre 1,5m3/h</t>
  </si>
  <si>
    <t>Pol198</t>
  </si>
  <si>
    <t>Nemrznúca zmes na báze glykolu 5.0l</t>
  </si>
  <si>
    <t>Pol199</t>
  </si>
  <si>
    <t>Trojcestný ventil s vonkajším závitom 5/4" vrátane servopohonu</t>
  </si>
  <si>
    <t>Pol200</t>
  </si>
  <si>
    <t>Expanzná nádoba pre vykurovaciu vodu s objemom 25l, 10bar</t>
  </si>
  <si>
    <t>Pol201</t>
  </si>
  <si>
    <t>Expanzná nádoba  pre vykurovaciu vodu s objemom 50l, 10bar</t>
  </si>
  <si>
    <t>Pol202</t>
  </si>
  <si>
    <t>Expanzná nádoba pre studenú vodu s objemom 33l, 10bar</t>
  </si>
  <si>
    <t>Pol115</t>
  </si>
  <si>
    <t>Prietoková armatúra 3/4"</t>
  </si>
  <si>
    <t>Pol116</t>
  </si>
  <si>
    <t>Guľový kohút zaisťovací 3/4"</t>
  </si>
  <si>
    <t>Pol203</t>
  </si>
  <si>
    <t>Guľový kohút zaisťovací 1"</t>
  </si>
  <si>
    <t>Pol117</t>
  </si>
  <si>
    <t>Držiak rýchlomontážnej sady</t>
  </si>
  <si>
    <t>Pol204</t>
  </si>
  <si>
    <t>Rýchlomontážna sada bez zmiešavania DN32 - vrátane obehového čerpadla</t>
  </si>
  <si>
    <t>Pol119</t>
  </si>
  <si>
    <t>Servopohon 230V</t>
  </si>
  <si>
    <t>Pol120</t>
  </si>
  <si>
    <t>Úpravňa vody</t>
  </si>
  <si>
    <t>Pol205</t>
  </si>
  <si>
    <t>Akumulačný zásobník s objemom 500l</t>
  </si>
  <si>
    <t>Pol206</t>
  </si>
  <si>
    <t>Zásobníkový ohrievač s objemom 750l</t>
  </si>
  <si>
    <t>Pol207</t>
  </si>
  <si>
    <t>Cirkulačné čerpadlo DN25</t>
  </si>
  <si>
    <t>Pol208</t>
  </si>
  <si>
    <t>Odkalovač DN40</t>
  </si>
  <si>
    <t>Pol125</t>
  </si>
  <si>
    <t>Poistná skupina</t>
  </si>
  <si>
    <t>Pol209</t>
  </si>
  <si>
    <t>Guľový kohút DN40</t>
  </si>
  <si>
    <t>Pol210</t>
  </si>
  <si>
    <t>Guľový kohút DN32</t>
  </si>
  <si>
    <t>Pol126</t>
  </si>
  <si>
    <t>Guľový kohút DN25</t>
  </si>
  <si>
    <t>Pol127</t>
  </si>
  <si>
    <t>Guľový kohút DN20</t>
  </si>
  <si>
    <t>Pol67</t>
  </si>
  <si>
    <t>Spätná klapka DN32</t>
  </si>
  <si>
    <t>Pol211</t>
  </si>
  <si>
    <t>Filter závitový DN40</t>
  </si>
  <si>
    <t>Pol130</t>
  </si>
  <si>
    <t>Vypúšťací kohút DN15</t>
  </si>
  <si>
    <t>Pol131</t>
  </si>
  <si>
    <t>Manometer 0-6bar</t>
  </si>
  <si>
    <t>Pol132</t>
  </si>
  <si>
    <t>Manometer 0-10bar</t>
  </si>
  <si>
    <t>Pol133</t>
  </si>
  <si>
    <t>Automatický odvzušňovací ventil DN15</t>
  </si>
  <si>
    <t>Pol134</t>
  </si>
  <si>
    <t>Teplomer, rozsah 0-120°C</t>
  </si>
  <si>
    <t>Pol212</t>
  </si>
  <si>
    <t>Dinamický vyvažovací ventil  DN20</t>
  </si>
  <si>
    <t>Radiátorové vykurovanie</t>
  </si>
  <si>
    <t>Pol135</t>
  </si>
  <si>
    <t>Doskové vykurovacie teleso VK 21 600x600</t>
  </si>
  <si>
    <t>Pol213</t>
  </si>
  <si>
    <t>Doskové vykurovacie teleso VK 22 600x1600</t>
  </si>
  <si>
    <t>Pol136</t>
  </si>
  <si>
    <t>Doskové vykurovacie teleso VK 22 600x1400</t>
  </si>
  <si>
    <t>Pol214</t>
  </si>
  <si>
    <t>Doskové vykurovacie teleso VK 22 600x1200</t>
  </si>
  <si>
    <t>Pol137</t>
  </si>
  <si>
    <t>Doskové vykurovacie teleso VK 22 600x1000</t>
  </si>
  <si>
    <t>Pol138</t>
  </si>
  <si>
    <t>Doskové vykurovacie teleso  VK 22 600x800</t>
  </si>
  <si>
    <t>Pol215</t>
  </si>
  <si>
    <t>Doskové vykurovacie teleso VK 22 600x700</t>
  </si>
  <si>
    <t>Pol139</t>
  </si>
  <si>
    <t>Doskové vykurovacie teleso VK 22 600x600</t>
  </si>
  <si>
    <t>Pol142</t>
  </si>
  <si>
    <t>Termostatická hlavica</t>
  </si>
  <si>
    <t>Pol143</t>
  </si>
  <si>
    <t>Upevňovacia sada pre radiátorov</t>
  </si>
  <si>
    <t>Pol144</t>
  </si>
  <si>
    <t>Pripojovacia sada pre radiátorov</t>
  </si>
  <si>
    <t>Potrubné rozvody + tepelná izolácia rozvodov</t>
  </si>
  <si>
    <t>Pol216</t>
  </si>
  <si>
    <t>Potrubie z uhlíkovej ocele  DN40 + tvarovky</t>
  </si>
  <si>
    <t>Pol217</t>
  </si>
  <si>
    <t>Tepelná izolácia z PE 42x30mm</t>
  </si>
  <si>
    <t>Pol218</t>
  </si>
  <si>
    <t>Potrubie z uhlíkovej ocele  DN32 + tvarovky</t>
  </si>
  <si>
    <t>Pol219</t>
  </si>
  <si>
    <t>Tepelná izolácia z PE 35x30mm</t>
  </si>
  <si>
    <t>Pol145</t>
  </si>
  <si>
    <t>Potrubie z uhlíkovej ocele  DN25 + tvarovky</t>
  </si>
  <si>
    <t>Pol146</t>
  </si>
  <si>
    <t>Tepelná izolácia z PE 28x30mm</t>
  </si>
  <si>
    <t>Pol147</t>
  </si>
  <si>
    <t>Potrubie z uhlíkovej ocele  DN20 + tvarovky</t>
  </si>
  <si>
    <t>Pol148</t>
  </si>
  <si>
    <t>Tepelná izolácia z PE 22x20mm</t>
  </si>
  <si>
    <t>Pol149</t>
  </si>
  <si>
    <t>Potrubie z uhlíkovej ocele  DN15 + tvarovky</t>
  </si>
  <si>
    <t>Pol150</t>
  </si>
  <si>
    <t>Tepelná izolácia z PE 18x20mm</t>
  </si>
  <si>
    <t>Ostatné</t>
  </si>
  <si>
    <t>Pol220</t>
  </si>
  <si>
    <t>Pol221</t>
  </si>
  <si>
    <t>Pol222</t>
  </si>
  <si>
    <t>Montáž</t>
  </si>
  <si>
    <t>Pol223</t>
  </si>
  <si>
    <t>Komunikačná kabeláž</t>
  </si>
  <si>
    <t>Pol224</t>
  </si>
  <si>
    <t>Zaregulovanie</t>
  </si>
  <si>
    <t>Pol225</t>
  </si>
  <si>
    <t>Uvedenie do prevádzky - Autorizované spustenie</t>
  </si>
  <si>
    <t>Pol226</t>
  </si>
  <si>
    <t>Tlaková skúška podľa STN EN 128 28 a skúška funkčnosti vr. nastavenia regulačných prvkov.</t>
  </si>
  <si>
    <t>Pol227</t>
  </si>
  <si>
    <t>Revízne skúšky a správy s technickou inšpekciou</t>
  </si>
  <si>
    <t>Pol228</t>
  </si>
  <si>
    <t>Projekt skutočného vyhotovenia</t>
  </si>
  <si>
    <t>Pol229</t>
  </si>
  <si>
    <t>Zaškolenie obsluhy</t>
  </si>
  <si>
    <t>Pol230</t>
  </si>
  <si>
    <t>Pol231</t>
  </si>
  <si>
    <t>04 - Elektroinštalácia (vrátane SO 200, SO 300)</t>
  </si>
  <si>
    <t>Pol1</t>
  </si>
  <si>
    <t>Jednopólový spínač LEGRAND VALENA, 250V~/10A, radenie "1", biele</t>
  </si>
  <si>
    <t>Pol2</t>
  </si>
  <si>
    <t>Dvojitý striedavý prepínač LEGRAND VALENA, 250V~/10A, radenie "5b", biele</t>
  </si>
  <si>
    <t>Pol3</t>
  </si>
  <si>
    <t>Striedavý prepínač LEGRAND VALENA, 250V~/10A, radenie "6", biele</t>
  </si>
  <si>
    <t>Pol4</t>
  </si>
  <si>
    <t>Jednopólový spínač LEGRAND PLEXO, 250V~/10A, radenie "1", biele IP55</t>
  </si>
  <si>
    <t>Pol5</t>
  </si>
  <si>
    <t>Krížový prepínač LEGRAND VALENA, 250V~/10A, radenie "7", biele</t>
  </si>
  <si>
    <t>Pol6</t>
  </si>
  <si>
    <t>CENTRAL STOP tlačítko</t>
  </si>
  <si>
    <t>Pol7</t>
  </si>
  <si>
    <t>Pohybový senzor, stropné</t>
  </si>
  <si>
    <t>Pol8</t>
  </si>
  <si>
    <t>Zásuvka LEGRAND VALENA, 250V~/10A, biele</t>
  </si>
  <si>
    <t>Pol9</t>
  </si>
  <si>
    <t>Zásuvka LEGRAND PLEXO, 250V~/10A, biele IP55</t>
  </si>
  <si>
    <t>Pol10</t>
  </si>
  <si>
    <t>3f zásuvka SCAME, 400V~/32A, (3f+N+E)</t>
  </si>
  <si>
    <t>Pol11</t>
  </si>
  <si>
    <t>Spojovacia krabica</t>
  </si>
  <si>
    <t>Pol12</t>
  </si>
  <si>
    <t>Núdzové osvetlenie</t>
  </si>
  <si>
    <t>Pol13</t>
  </si>
  <si>
    <t>Vonkajšie nástenné svietidlo, napr. TRILUX Invego REC W1 AM16L/420-930 1G1 ET, 422lm, 13W, IP65</t>
  </si>
  <si>
    <t>Pol14</t>
  </si>
  <si>
    <t>LED panel stropné, napr. TRILUX Siella G4 D2 OTA19 LED3800-840 ET, 3800lm, 35W</t>
  </si>
  <si>
    <t>Pol15</t>
  </si>
  <si>
    <t>LED svietidlo stropné, napr. TRILUX SNS RD5 MRVFL-19 20-840 ET 01, 2000lm, 19W</t>
  </si>
  <si>
    <t>Pol16</t>
  </si>
  <si>
    <t>LED panel stropné, napr. TRILUX OleveonF 12 B4000-840 ET PC 3900lm, 28W, IP66</t>
  </si>
  <si>
    <t>Pol17</t>
  </si>
  <si>
    <t>Vonkajši LED reflektor napr. TRILUX Combial 40-AM9R/12000-740 1G1W ET, 12000lm, 120W, IP65</t>
  </si>
  <si>
    <t>Pol18</t>
  </si>
  <si>
    <t>CYKY-J 3x4</t>
  </si>
  <si>
    <t>Pol19</t>
  </si>
  <si>
    <t>CYKY-J 5x2,5</t>
  </si>
  <si>
    <t>Pol20</t>
  </si>
  <si>
    <t>CYKY-J 5x6</t>
  </si>
  <si>
    <t>Pol21</t>
  </si>
  <si>
    <t>CHKE-R 3Jx1,5</t>
  </si>
  <si>
    <t>Pol22</t>
  </si>
  <si>
    <t>CHKE-R 3Jx2,5</t>
  </si>
  <si>
    <t>Pol23</t>
  </si>
  <si>
    <t>CHKE-R 5Jx2.5</t>
  </si>
  <si>
    <t>Pol24</t>
  </si>
  <si>
    <t>CHKE-R 5Jx6</t>
  </si>
  <si>
    <t>Pol25</t>
  </si>
  <si>
    <t>NAYY-J 4x16mm2</t>
  </si>
  <si>
    <t>Pol26</t>
  </si>
  <si>
    <t>CY-25</t>
  </si>
  <si>
    <t>Pol27</t>
  </si>
  <si>
    <t>N2XH-6 z/ž</t>
  </si>
  <si>
    <t>Pol28</t>
  </si>
  <si>
    <t>Chránička FXP25</t>
  </si>
  <si>
    <t>Pol29</t>
  </si>
  <si>
    <t>HOP</t>
  </si>
  <si>
    <t>Pol30</t>
  </si>
  <si>
    <t>Rozvádzač R-H</t>
  </si>
  <si>
    <t>Pol31</t>
  </si>
  <si>
    <t>Rozvádzač R-P</t>
  </si>
  <si>
    <t>Pol32</t>
  </si>
  <si>
    <t>Rozvádzač R-PŠH</t>
  </si>
  <si>
    <t>Pol33</t>
  </si>
  <si>
    <t>HR-Spojovacia svorka SS</t>
  </si>
  <si>
    <t>Pol34</t>
  </si>
  <si>
    <t>HR-Spojovacia svorka SZ</t>
  </si>
  <si>
    <t>Pol35</t>
  </si>
  <si>
    <t>HR-Krížová svorka SK</t>
  </si>
  <si>
    <t>Pol36</t>
  </si>
  <si>
    <t>HR-Okapová svorka SO</t>
  </si>
  <si>
    <t>Pol37</t>
  </si>
  <si>
    <t>HR-zberacia tyč JP15</t>
  </si>
  <si>
    <t>Pol38</t>
  </si>
  <si>
    <t>HR-držiak zachytávacej tyče DJ4d</t>
  </si>
  <si>
    <t>Pol39</t>
  </si>
  <si>
    <t>HR-pozinkovaný drôt FeZn ∅10mm</t>
  </si>
  <si>
    <t>Pol40</t>
  </si>
  <si>
    <t>HR-drôt AlMgSi ∅8mm - zberná sústava</t>
  </si>
  <si>
    <t>Pol41</t>
  </si>
  <si>
    <t>HR-Podpera vedenia na strechu</t>
  </si>
  <si>
    <t>Pol42</t>
  </si>
  <si>
    <t>HR-Podpera vedenia do muriva PV02</t>
  </si>
  <si>
    <t>Pol43</t>
  </si>
  <si>
    <t>HR-Ochranný uholník 1.7m</t>
  </si>
  <si>
    <t>Pol44</t>
  </si>
  <si>
    <t>Canadian Solar HiKu CS3W-450</t>
  </si>
  <si>
    <t>Pol45</t>
  </si>
  <si>
    <t>HUAWEI SUN2000 10KTL-M1</t>
  </si>
  <si>
    <t>Pol46</t>
  </si>
  <si>
    <t>Solárne káble 6mm2</t>
  </si>
  <si>
    <t>Pol47</t>
  </si>
  <si>
    <t>konštrukcia</t>
  </si>
  <si>
    <t>Pol48</t>
  </si>
  <si>
    <t>Rozvádzač HRM (súčasť R-H)</t>
  </si>
  <si>
    <t>Pol49</t>
  </si>
  <si>
    <t>Montáž PV systému</t>
  </si>
  <si>
    <t>Pol50</t>
  </si>
  <si>
    <t>Podružný materiál montážny</t>
  </si>
  <si>
    <t>Pol51</t>
  </si>
  <si>
    <t>Inštalačné práce /hod.</t>
  </si>
  <si>
    <t>hod</t>
  </si>
  <si>
    <t>Pol52</t>
  </si>
  <si>
    <t>Revízie</t>
  </si>
  <si>
    <t>Pol53</t>
  </si>
  <si>
    <t>Vypracovanie plán skutočného vyhotovenia</t>
  </si>
  <si>
    <t>SO 200 - Rekonštrukcia šatní a hygienického zázemia</t>
  </si>
  <si>
    <t>632452219.S</t>
  </si>
  <si>
    <t>Cementový poter, hr. 50 mm</t>
  </si>
  <si>
    <t>-1125765468</t>
  </si>
  <si>
    <t>Oceľová bezbariérová rampa so zábradlím z obidvoch strán kotvená do betónovej plochy alebo do základových pätiek 6,70 bm (pozink)</t>
  </si>
  <si>
    <t>767_04</t>
  </si>
  <si>
    <t>Oceľová bezbariérová rampa so zábradlím z obidvoch strán kotvená do betónovej plochy alebo do základových pätiek 1,60 bm (pozink)</t>
  </si>
  <si>
    <t>-715055456</t>
  </si>
  <si>
    <t xml:space="preserve">    712 - Izolácie striech, povlakové krytiny</t>
  </si>
  <si>
    <t xml:space="preserve">    775 - Podlahy vlysové a parketové</t>
  </si>
  <si>
    <t xml:space="preserve">    776 - Podlahy povlakové</t>
  </si>
  <si>
    <t>632452689.S</t>
  </si>
  <si>
    <t>Cementová samonivelizačná stierka, pevnosti v tlaku 30 MPa, hr. 10 mm</t>
  </si>
  <si>
    <t>1420993521</t>
  </si>
  <si>
    <t>684168907</t>
  </si>
  <si>
    <t>-796704390</t>
  </si>
  <si>
    <t>712</t>
  </si>
  <si>
    <t>Izolácie striech, povlakové krytiny</t>
  </si>
  <si>
    <t>712290010.S</t>
  </si>
  <si>
    <t>Zhotovenie parozábrany pre strechy ploché do 10°</t>
  </si>
  <si>
    <t>-2114801153</t>
  </si>
  <si>
    <t>283230006700.S</t>
  </si>
  <si>
    <t>Parozábrana š. 1,5 m, hliníková vrstva uložená medzi vysoko transparentnou PES fóliou a PE fóliou s vystužujúcou mriežkou (180 g/m2)</t>
  </si>
  <si>
    <t>1562422544</t>
  </si>
  <si>
    <t>998712201.S</t>
  </si>
  <si>
    <t>Presun hmôt pre izoláciu povlakovej krytiny v objektoch výšky do 6 m</t>
  </si>
  <si>
    <t>1197521410</t>
  </si>
  <si>
    <t>713111111.S</t>
  </si>
  <si>
    <t>Montáž tepelnej izolácie stropov minerálnou vlnou, vrchom kladenou voľne</t>
  </si>
  <si>
    <t>-1931873827</t>
  </si>
  <si>
    <t>631440004300.S</t>
  </si>
  <si>
    <t>Doska z minerálnej vlny hr. 150 mm, izolácia pre šikmé strechy, nezaťažené stropy, priečky</t>
  </si>
  <si>
    <t>1568423542</t>
  </si>
  <si>
    <t>762841811.S</t>
  </si>
  <si>
    <t>Demontáž podbíjania obkladov stropov a striech sklonu do 60° z dosiek hr.do 35 mm bez omietky, -0,01400 t</t>
  </si>
  <si>
    <t>1491245315</t>
  </si>
  <si>
    <t>763138222.S</t>
  </si>
  <si>
    <t>Podhľad SDK závesný na dvojúrovňovej oceľovej podkonštrukcií CD+UD, doska impregnovaná H2 12.5 mm</t>
  </si>
  <si>
    <t>-926918813</t>
  </si>
  <si>
    <t>767132812.S</t>
  </si>
  <si>
    <t>Demontáž stien a priečok z plechu zváraných,  -0,01800t</t>
  </si>
  <si>
    <t>527153803</t>
  </si>
  <si>
    <t>767392802.S</t>
  </si>
  <si>
    <t>Demontáž krytín striech z plechov skrutkovaných,  -0,00700t</t>
  </si>
  <si>
    <t>777946736</t>
  </si>
  <si>
    <t>1437201044</t>
  </si>
  <si>
    <t>775</t>
  </si>
  <si>
    <t>Podlahy vlysové a parketové</t>
  </si>
  <si>
    <t>775550080.S</t>
  </si>
  <si>
    <t>Montáž podlahy z laminátových a drevených parkiet, šírka do 190 mm, položená voľne</t>
  </si>
  <si>
    <t>-1053341581</t>
  </si>
  <si>
    <t>611980003035.S</t>
  </si>
  <si>
    <t>Podlaha laminátová, hrúbka 8 mm</t>
  </si>
  <si>
    <t>259890075</t>
  </si>
  <si>
    <t>775592110.S</t>
  </si>
  <si>
    <t>Montáž podložky vyrovnávacej a tlmiacej penovej hr. 2 mm pod plávajúce podlahy</t>
  </si>
  <si>
    <t>-1184630632</t>
  </si>
  <si>
    <t>283230008500.S</t>
  </si>
  <si>
    <t>Podložka z penového PE pod plávajúce podlahy, hr. 2 mm</t>
  </si>
  <si>
    <t>-1684575756</t>
  </si>
  <si>
    <t>775592111.S</t>
  </si>
  <si>
    <t>Montáž parozábrany pod plávajúce podlahy - fólia PE</t>
  </si>
  <si>
    <t>598972</t>
  </si>
  <si>
    <t>283230007500.S</t>
  </si>
  <si>
    <t>Oddeľovacia fólia na potery</t>
  </si>
  <si>
    <t>-841767853</t>
  </si>
  <si>
    <t>998775202.S</t>
  </si>
  <si>
    <t>Presun hmôt pre podlahy vlysové a parketové v objektoch výšky nad 6 do 12 m</t>
  </si>
  <si>
    <t>-298504684</t>
  </si>
  <si>
    <t>776</t>
  </si>
  <si>
    <t>Podlahy povlakové</t>
  </si>
  <si>
    <t>776511820.S</t>
  </si>
  <si>
    <t>Odstránenie povlakových podláh z nášľapnej plochy lepených s podložkou,  -0,00100t</t>
  </si>
  <si>
    <t>-1781565389</t>
  </si>
  <si>
    <t>998776202.S</t>
  </si>
  <si>
    <t>Presun hmôt pre podlahy povlakové v objektoch výšky nad 6 do 12 m</t>
  </si>
  <si>
    <t>-1204456123</t>
  </si>
  <si>
    <t>Pol66</t>
  </si>
  <si>
    <t>Guľový uzáver DN32</t>
  </si>
  <si>
    <t>Pol68</t>
  </si>
  <si>
    <t>Tlakový redukčný ventil DN32</t>
  </si>
  <si>
    <t>Pol73</t>
  </si>
  <si>
    <t>WC kombi so zadným odpadom vrátane sedadla</t>
  </si>
  <si>
    <t>Pol74</t>
  </si>
  <si>
    <t>Duálna funkcia splachovania 3-6l</t>
  </si>
  <si>
    <t>Pol91</t>
  </si>
  <si>
    <t>Sprchový žľab osádzaný súčasne s dlažbou: L=30–160cm, Rám: ušľachtilá oceľ elektrolyticky leštená, Plocha: brúsená ušľachtilá oceľ</t>
  </si>
  <si>
    <t>Pol94</t>
  </si>
  <si>
    <t>Pol95</t>
  </si>
  <si>
    <t>Pol96</t>
  </si>
  <si>
    <t>Pol97</t>
  </si>
  <si>
    <t>Pol98</t>
  </si>
  <si>
    <t>Pol99</t>
  </si>
  <si>
    <t>Pol100</t>
  </si>
  <si>
    <t>Pol101</t>
  </si>
  <si>
    <t>Pol102</t>
  </si>
  <si>
    <t>Pol103</t>
  </si>
  <si>
    <t>Pol104</t>
  </si>
  <si>
    <t>Pol105</t>
  </si>
  <si>
    <t>Pol106</t>
  </si>
  <si>
    <t>Tepelné čerpadlo v monoblokovom vyhotovení vzduch-voda napr. NIBE F2050-6 alebo ekvivalent s tepelným výkonom 6,0kW s integrovaným elektrickým ohrevom 6,0kW</t>
  </si>
  <si>
    <t>Pol109</t>
  </si>
  <si>
    <t>Pol111</t>
  </si>
  <si>
    <t>Trojcestný ventil s vonkajším závitom 1" vrátane servopohonu</t>
  </si>
  <si>
    <t>Pol112</t>
  </si>
  <si>
    <t>Expanzná nádoba pre vykurovaciu vodu s objemom 25l, 6bar</t>
  </si>
  <si>
    <t>Pol113</t>
  </si>
  <si>
    <t>Expanzná nádoba  pre vykurovaciu vodu s objemom 35l, 10bar</t>
  </si>
  <si>
    <t>Pol114</t>
  </si>
  <si>
    <t>Expanzná nádoba pre studenú vodu s objemom 25l, 10bar</t>
  </si>
  <si>
    <t>Pol118</t>
  </si>
  <si>
    <t>Rýchlomontážna sada bez zmiešavania DN25 - vrátane obehového čerpadla</t>
  </si>
  <si>
    <t>Pol121</t>
  </si>
  <si>
    <t>Akumulačný zásobník s objemom 300l</t>
  </si>
  <si>
    <t>Pol122</t>
  </si>
  <si>
    <t>Zásobníkový ohrievač s dvomi výmenníkmi s objemom 400l</t>
  </si>
  <si>
    <t>Pol123</t>
  </si>
  <si>
    <t>Cirkulačné čerpadlo DN20</t>
  </si>
  <si>
    <t>Pol124</t>
  </si>
  <si>
    <t>Odkalovač DN25</t>
  </si>
  <si>
    <t>Pol128</t>
  </si>
  <si>
    <t>Spätná klapka DN25</t>
  </si>
  <si>
    <t>Pol129</t>
  </si>
  <si>
    <t>Filter závitový DN25</t>
  </si>
  <si>
    <t>Pol140</t>
  </si>
  <si>
    <t>Doskové vykurovacie teleso VK 11 600x600</t>
  </si>
  <si>
    <t>Pol141</t>
  </si>
  <si>
    <t>Rebríkové vykurovacie teleso so stredovým pripojením 600/1800</t>
  </si>
  <si>
    <t>Pol151</t>
  </si>
  <si>
    <t>Pol152</t>
  </si>
  <si>
    <t>Pol153</t>
  </si>
  <si>
    <t>Pol154</t>
  </si>
  <si>
    <t>Pol155</t>
  </si>
  <si>
    <t>Pol156</t>
  </si>
  <si>
    <t>Pol157</t>
  </si>
  <si>
    <t>Pol158</t>
  </si>
  <si>
    <t>Pol159</t>
  </si>
  <si>
    <t>Pol160</t>
  </si>
  <si>
    <t>Pol161</t>
  </si>
  <si>
    <t>Pol162</t>
  </si>
  <si>
    <t>SO 300 - Konštrukcia výsledkovej tabuľe</t>
  </si>
  <si>
    <t>M - Práce a dodávky M</t>
  </si>
  <si>
    <t xml:space="preserve">    22-M - Montáže oznamovacích a zabezpečovacích zariadení</t>
  </si>
  <si>
    <t>Práce a dodávky M</t>
  </si>
  <si>
    <t>22-M</t>
  </si>
  <si>
    <t>Montáže oznamovacích a zabezpečovacích zariadení</t>
  </si>
  <si>
    <t>220500272.S</t>
  </si>
  <si>
    <t>Dodávka a montáž (vrátane zapojenia) LED svetelnej tabule, rozmery 365x110 cm, s dialkovým ovladačom</t>
  </si>
  <si>
    <t>1801519992</t>
  </si>
  <si>
    <t>220_OK</t>
  </si>
  <si>
    <t>Oceľová nosná konštrukcia svetelnej tabule ukotvené do betónových pätiek</t>
  </si>
  <si>
    <t>1409750756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</si>
</sst>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21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0"/>
  <sheetViews>
    <sheetView showGridLines="0" tabSelected="1" workbookViewId="0">
      <selection activeCell="AN10" sqref="AN1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00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1" t="s">
        <v>13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6"/>
      <c r="BE5" s="178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83" t="s">
        <v>16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6"/>
      <c r="BE6" s="179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79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5" t="s">
        <v>27</v>
      </c>
      <c r="AR8" s="16"/>
      <c r="BE8" s="179"/>
      <c r="BS8" s="13" t="s">
        <v>6</v>
      </c>
    </row>
    <row r="9" spans="1:74" ht="14.45" customHeight="1">
      <c r="B9" s="16"/>
      <c r="AR9" s="16"/>
      <c r="BE9" s="179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179"/>
      <c r="BS10" s="13" t="s">
        <v>6</v>
      </c>
    </row>
    <row r="11" spans="1:74" ht="18.399999999999999" customHeight="1">
      <c r="B11" s="16"/>
      <c r="E11" s="21" t="s">
        <v>24</v>
      </c>
      <c r="AK11" s="23" t="s">
        <v>25</v>
      </c>
      <c r="AN11" s="21" t="s">
        <v>1</v>
      </c>
      <c r="AR11" s="16"/>
      <c r="BE11" s="179"/>
      <c r="BS11" s="13" t="s">
        <v>6</v>
      </c>
    </row>
    <row r="12" spans="1:74" ht="6.95" customHeight="1">
      <c r="B12" s="16"/>
      <c r="AR12" s="16"/>
      <c r="BE12" s="179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179"/>
      <c r="BS13" s="13" t="s">
        <v>6</v>
      </c>
    </row>
    <row r="14" spans="1:74" ht="12.75">
      <c r="B14" s="16"/>
      <c r="E14" s="184" t="s">
        <v>27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3" t="s">
        <v>25</v>
      </c>
      <c r="AN14" s="25" t="s">
        <v>27</v>
      </c>
      <c r="AR14" s="16"/>
      <c r="BE14" s="179"/>
      <c r="BS14" s="13" t="s">
        <v>6</v>
      </c>
    </row>
    <row r="15" spans="1:74" ht="6.95" customHeight="1">
      <c r="B15" s="16"/>
      <c r="AR15" s="16"/>
      <c r="BE15" s="179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179"/>
      <c r="BS16" s="13" t="s">
        <v>3</v>
      </c>
    </row>
    <row r="17" spans="2:71" ht="18.399999999999999" customHeight="1">
      <c r="B17" s="16"/>
      <c r="E17" s="21" t="s">
        <v>29</v>
      </c>
      <c r="AK17" s="23" t="s">
        <v>25</v>
      </c>
      <c r="AN17" s="21" t="s">
        <v>1</v>
      </c>
      <c r="AR17" s="16"/>
      <c r="BE17" s="179"/>
      <c r="BS17" s="13" t="s">
        <v>30</v>
      </c>
    </row>
    <row r="18" spans="2:71" ht="6.95" customHeight="1">
      <c r="B18" s="16"/>
      <c r="AR18" s="16"/>
      <c r="BE18" s="179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179"/>
      <c r="BS19" s="13" t="s">
        <v>6</v>
      </c>
    </row>
    <row r="20" spans="2:71" ht="18.399999999999999" customHeight="1">
      <c r="B20" s="16"/>
      <c r="E20" s="21" t="s">
        <v>29</v>
      </c>
      <c r="AK20" s="23" t="s">
        <v>25</v>
      </c>
      <c r="AN20" s="21" t="s">
        <v>1</v>
      </c>
      <c r="AR20" s="16"/>
      <c r="BE20" s="179"/>
      <c r="BS20" s="13" t="s">
        <v>30</v>
      </c>
    </row>
    <row r="21" spans="2:71" ht="6.95" customHeight="1">
      <c r="B21" s="16"/>
      <c r="AR21" s="16"/>
      <c r="BE21" s="179"/>
    </row>
    <row r="22" spans="2:71" ht="12" customHeight="1">
      <c r="B22" s="16"/>
      <c r="D22" s="23" t="s">
        <v>32</v>
      </c>
      <c r="AR22" s="16"/>
      <c r="BE22" s="179"/>
    </row>
    <row r="23" spans="2:71" ht="16.5" customHeight="1">
      <c r="B23" s="16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6"/>
      <c r="BE23" s="179"/>
    </row>
    <row r="24" spans="2:71" ht="6.95" customHeight="1">
      <c r="B24" s="16"/>
      <c r="AR24" s="16"/>
      <c r="BE24" s="179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9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7">
        <f>ROUND(AG94,2)</f>
        <v>0</v>
      </c>
      <c r="AL26" s="188"/>
      <c r="AM26" s="188"/>
      <c r="AN26" s="188"/>
      <c r="AO26" s="188"/>
      <c r="AR26" s="28"/>
      <c r="BE26" s="179"/>
    </row>
    <row r="27" spans="2:71" s="1" customFormat="1" ht="6.95" customHeight="1">
      <c r="B27" s="28"/>
      <c r="AR27" s="28"/>
      <c r="BE27" s="179"/>
    </row>
    <row r="28" spans="2:71" s="1" customFormat="1" ht="12.75">
      <c r="B28" s="28"/>
      <c r="L28" s="189" t="s">
        <v>34</v>
      </c>
      <c r="M28" s="189"/>
      <c r="N28" s="189"/>
      <c r="O28" s="189"/>
      <c r="P28" s="189"/>
      <c r="W28" s="189" t="s">
        <v>35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36</v>
      </c>
      <c r="AL28" s="189"/>
      <c r="AM28" s="189"/>
      <c r="AN28" s="189"/>
      <c r="AO28" s="189"/>
      <c r="AR28" s="28"/>
      <c r="BE28" s="179"/>
    </row>
    <row r="29" spans="2:71" s="2" customFormat="1" ht="14.45" customHeight="1">
      <c r="B29" s="32"/>
      <c r="D29" s="23" t="s">
        <v>37</v>
      </c>
      <c r="F29" s="33" t="s">
        <v>38</v>
      </c>
      <c r="L29" s="192">
        <v>0.23</v>
      </c>
      <c r="M29" s="191"/>
      <c r="N29" s="191"/>
      <c r="O29" s="191"/>
      <c r="P29" s="191"/>
      <c r="Q29" s="34"/>
      <c r="R29" s="34"/>
      <c r="S29" s="34"/>
      <c r="T29" s="34"/>
      <c r="U29" s="34"/>
      <c r="V29" s="34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F29" s="34"/>
      <c r="AG29" s="34"/>
      <c r="AH29" s="34"/>
      <c r="AI29" s="34"/>
      <c r="AJ29" s="34"/>
      <c r="AK29" s="190">
        <f>ROUND(AV94, 2)</f>
        <v>0</v>
      </c>
      <c r="AL29" s="191"/>
      <c r="AM29" s="191"/>
      <c r="AN29" s="191"/>
      <c r="AO29" s="191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0"/>
    </row>
    <row r="30" spans="2:71" s="2" customFormat="1" ht="14.45" customHeight="1">
      <c r="B30" s="32"/>
      <c r="F30" s="33" t="s">
        <v>39</v>
      </c>
      <c r="L30" s="195">
        <v>0.23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2"/>
      <c r="BE30" s="180"/>
    </row>
    <row r="31" spans="2:71" s="2" customFormat="1" ht="14.45" hidden="1" customHeight="1">
      <c r="B31" s="32"/>
      <c r="F31" s="23" t="s">
        <v>40</v>
      </c>
      <c r="L31" s="195">
        <v>0.23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2"/>
      <c r="BE31" s="180"/>
    </row>
    <row r="32" spans="2:71" s="2" customFormat="1" ht="14.45" hidden="1" customHeight="1">
      <c r="B32" s="32"/>
      <c r="F32" s="23" t="s">
        <v>41</v>
      </c>
      <c r="L32" s="195">
        <v>0.23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2"/>
      <c r="BE32" s="180"/>
    </row>
    <row r="33" spans="2:57" s="2" customFormat="1" ht="14.45" hidden="1" customHeight="1">
      <c r="B33" s="32"/>
      <c r="F33" s="33" t="s">
        <v>42</v>
      </c>
      <c r="L33" s="192">
        <v>0</v>
      </c>
      <c r="M33" s="191"/>
      <c r="N33" s="191"/>
      <c r="O33" s="191"/>
      <c r="P33" s="191"/>
      <c r="Q33" s="34"/>
      <c r="R33" s="34"/>
      <c r="S33" s="34"/>
      <c r="T33" s="34"/>
      <c r="U33" s="34"/>
      <c r="V33" s="34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F33" s="34"/>
      <c r="AG33" s="34"/>
      <c r="AH33" s="34"/>
      <c r="AI33" s="34"/>
      <c r="AJ33" s="34"/>
      <c r="AK33" s="190">
        <v>0</v>
      </c>
      <c r="AL33" s="191"/>
      <c r="AM33" s="191"/>
      <c r="AN33" s="191"/>
      <c r="AO33" s="191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0"/>
    </row>
    <row r="34" spans="2:57" s="1" customFormat="1" ht="6.95" customHeight="1">
      <c r="B34" s="28"/>
      <c r="AR34" s="28"/>
      <c r="BE34" s="179"/>
    </row>
    <row r="35" spans="2:57" s="1" customFormat="1" ht="25.9" customHeight="1">
      <c r="B35" s="28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9" t="s">
        <v>45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6">
        <f>SUM(AK26:AK33)</f>
        <v>0</v>
      </c>
      <c r="AL35" s="197"/>
      <c r="AM35" s="197"/>
      <c r="AN35" s="197"/>
      <c r="AO35" s="198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2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48</v>
      </c>
      <c r="AI60" s="30"/>
      <c r="AJ60" s="30"/>
      <c r="AK60" s="30"/>
      <c r="AL60" s="30"/>
      <c r="AM60" s="42" t="s">
        <v>49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2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48</v>
      </c>
      <c r="AI75" s="30"/>
      <c r="AJ75" s="30"/>
      <c r="AK75" s="30"/>
      <c r="AL75" s="30"/>
      <c r="AM75" s="42" t="s">
        <v>49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2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2:91" s="1" customFormat="1" ht="24.95" customHeight="1">
      <c r="B82" s="28"/>
      <c r="C82" s="17" t="s">
        <v>52</v>
      </c>
      <c r="AR82" s="28"/>
    </row>
    <row r="83" spans="2:91" s="1" customFormat="1" ht="6.95" customHeight="1">
      <c r="B83" s="28"/>
      <c r="AR83" s="28"/>
    </row>
    <row r="84" spans="2:91" s="3" customFormat="1" ht="12" customHeight="1">
      <c r="B84" s="47"/>
      <c r="C84" s="23" t="s">
        <v>12</v>
      </c>
      <c r="L84" s="3" t="str">
        <f>K5</f>
        <v>16_kolarovo-2_03</v>
      </c>
      <c r="AR84" s="47"/>
    </row>
    <row r="85" spans="2:91" s="4" customFormat="1" ht="36.950000000000003" customHeight="1">
      <c r="B85" s="48"/>
      <c r="C85" s="49" t="s">
        <v>15</v>
      </c>
      <c r="L85" s="176" t="str">
        <f>K6</f>
        <v>Zníženie energetickej náročnosti a rekonštrukcia budov športového areálu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R85" s="48"/>
    </row>
    <row r="86" spans="2:91" s="1" customFormat="1" ht="6.95" customHeight="1">
      <c r="B86" s="28"/>
      <c r="AR86" s="28"/>
    </row>
    <row r="87" spans="2:91" s="1" customFormat="1" ht="12" customHeight="1">
      <c r="B87" s="28"/>
      <c r="C87" s="23" t="s">
        <v>19</v>
      </c>
      <c r="L87" s="50" t="str">
        <f>IF(K8="","",K8)</f>
        <v>Kolárovo</v>
      </c>
      <c r="AI87" s="23" t="s">
        <v>21</v>
      </c>
      <c r="AM87" s="207" t="str">
        <f>IF(AN8= "","",AN8)</f>
        <v>Vyplň údaj</v>
      </c>
      <c r="AN87" s="207"/>
      <c r="AR87" s="28"/>
    </row>
    <row r="88" spans="2:91" s="1" customFormat="1" ht="6.95" customHeight="1">
      <c r="B88" s="28"/>
      <c r="AR88" s="28"/>
    </row>
    <row r="89" spans="2:91" s="1" customFormat="1" ht="15.2" customHeight="1">
      <c r="B89" s="28"/>
      <c r="C89" s="23" t="s">
        <v>22</v>
      </c>
      <c r="L89" s="3" t="str">
        <f>IF(E11= "","",E11)</f>
        <v>Futbalový klub Kolárovo</v>
      </c>
      <c r="AI89" s="23" t="s">
        <v>28</v>
      </c>
      <c r="AM89" s="208" t="str">
        <f>IF(E17="","",E17)</f>
        <v xml:space="preserve"> </v>
      </c>
      <c r="AN89" s="209"/>
      <c r="AO89" s="209"/>
      <c r="AP89" s="209"/>
      <c r="AR89" s="28"/>
      <c r="AS89" s="212" t="s">
        <v>53</v>
      </c>
      <c r="AT89" s="21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2:91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208" t="str">
        <f>IF(E20="","",E20)</f>
        <v xml:space="preserve"> </v>
      </c>
      <c r="AN90" s="209"/>
      <c r="AO90" s="209"/>
      <c r="AP90" s="209"/>
      <c r="AR90" s="28"/>
      <c r="AS90" s="214"/>
      <c r="AT90" s="215"/>
      <c r="BD90" s="55"/>
    </row>
    <row r="91" spans="2:91" s="1" customFormat="1" ht="10.9" customHeight="1">
      <c r="B91" s="28"/>
      <c r="AR91" s="28"/>
      <c r="AS91" s="214"/>
      <c r="AT91" s="215"/>
      <c r="BD91" s="55"/>
    </row>
    <row r="92" spans="2:91" s="1" customFormat="1" ht="29.25" customHeight="1">
      <c r="B92" s="28"/>
      <c r="C92" s="171" t="s">
        <v>54</v>
      </c>
      <c r="D92" s="172"/>
      <c r="E92" s="172"/>
      <c r="F92" s="172"/>
      <c r="G92" s="172"/>
      <c r="H92" s="56"/>
      <c r="I92" s="175" t="s">
        <v>55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206" t="s">
        <v>56</v>
      </c>
      <c r="AH92" s="172"/>
      <c r="AI92" s="172"/>
      <c r="AJ92" s="172"/>
      <c r="AK92" s="172"/>
      <c r="AL92" s="172"/>
      <c r="AM92" s="172"/>
      <c r="AN92" s="175" t="s">
        <v>57</v>
      </c>
      <c r="AO92" s="172"/>
      <c r="AP92" s="211"/>
      <c r="AQ92" s="57" t="s">
        <v>58</v>
      </c>
      <c r="AR92" s="28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2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2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6">
        <f>ROUND(AG95+AG102+AG108,2)</f>
        <v>0</v>
      </c>
      <c r="AH94" s="216"/>
      <c r="AI94" s="216"/>
      <c r="AJ94" s="216"/>
      <c r="AK94" s="216"/>
      <c r="AL94" s="216"/>
      <c r="AM94" s="216"/>
      <c r="AN94" s="217">
        <f t="shared" ref="AN94:AN108" si="0">SUM(AG94,AT94)</f>
        <v>0</v>
      </c>
      <c r="AO94" s="217"/>
      <c r="AP94" s="217"/>
      <c r="AQ94" s="66" t="s">
        <v>1</v>
      </c>
      <c r="AR94" s="62"/>
      <c r="AS94" s="67">
        <f>ROUND(AS95+AS102+AS108,2)</f>
        <v>0</v>
      </c>
      <c r="AT94" s="68">
        <f t="shared" ref="AT94:AT108" si="1">ROUND(SUM(AV94:AW94),2)</f>
        <v>0</v>
      </c>
      <c r="AU94" s="69">
        <f>ROUND(AU95+AU102+AU108,5)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ROUND(AZ95+AZ102+AZ108,2)</f>
        <v>0</v>
      </c>
      <c r="BA94" s="68">
        <f>ROUND(BA95+BA102+BA108,2)</f>
        <v>0</v>
      </c>
      <c r="BB94" s="68">
        <f>ROUND(BB95+BB102+BB108,2)</f>
        <v>0</v>
      </c>
      <c r="BC94" s="68">
        <f>ROUND(BC95+BC102+BC108,2)</f>
        <v>0</v>
      </c>
      <c r="BD94" s="70">
        <f>ROUND(BD95+BD102+BD108,2)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2:91" s="6" customFormat="1" ht="16.5" customHeight="1">
      <c r="B95" s="73"/>
      <c r="C95" s="74"/>
      <c r="D95" s="173" t="s">
        <v>77</v>
      </c>
      <c r="E95" s="173"/>
      <c r="F95" s="173"/>
      <c r="G95" s="173"/>
      <c r="H95" s="173"/>
      <c r="I95" s="75"/>
      <c r="J95" s="173" t="s">
        <v>78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204">
        <f>ROUND(AG96+SUM(AG99:AG101),2)</f>
        <v>0</v>
      </c>
      <c r="AH95" s="205"/>
      <c r="AI95" s="205"/>
      <c r="AJ95" s="205"/>
      <c r="AK95" s="205"/>
      <c r="AL95" s="205"/>
      <c r="AM95" s="205"/>
      <c r="AN95" s="210">
        <f t="shared" si="0"/>
        <v>0</v>
      </c>
      <c r="AO95" s="205"/>
      <c r="AP95" s="205"/>
      <c r="AQ95" s="76" t="s">
        <v>79</v>
      </c>
      <c r="AR95" s="73"/>
      <c r="AS95" s="77">
        <f>ROUND(AS96+SUM(AS99:AS101),2)</f>
        <v>0</v>
      </c>
      <c r="AT95" s="78">
        <f t="shared" si="1"/>
        <v>0</v>
      </c>
      <c r="AU95" s="79">
        <f>ROUND(AU96+SUM(AU99:AU101),5)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ROUND(AZ96+SUM(AZ99:AZ101),2)</f>
        <v>0</v>
      </c>
      <c r="BA95" s="78">
        <f>ROUND(BA96+SUM(BA99:BA101),2)</f>
        <v>0</v>
      </c>
      <c r="BB95" s="78">
        <f>ROUND(BB96+SUM(BB99:BB101),2)</f>
        <v>0</v>
      </c>
      <c r="BC95" s="78">
        <f>ROUND(BC96+SUM(BC99:BC101),2)</f>
        <v>0</v>
      </c>
      <c r="BD95" s="80">
        <f>ROUND(BD96+SUM(BD99:BD101),2)</f>
        <v>0</v>
      </c>
      <c r="BS95" s="81" t="s">
        <v>72</v>
      </c>
      <c r="BT95" s="81" t="s">
        <v>80</v>
      </c>
      <c r="BU95" s="81" t="s">
        <v>74</v>
      </c>
      <c r="BV95" s="81" t="s">
        <v>75</v>
      </c>
      <c r="BW95" s="81" t="s">
        <v>81</v>
      </c>
      <c r="BX95" s="81" t="s">
        <v>4</v>
      </c>
      <c r="CL95" s="81" t="s">
        <v>1</v>
      </c>
      <c r="CM95" s="81" t="s">
        <v>73</v>
      </c>
    </row>
    <row r="96" spans="2:91" s="3" customFormat="1" ht="16.5" customHeight="1">
      <c r="B96" s="47"/>
      <c r="C96" s="9"/>
      <c r="D96" s="9"/>
      <c r="E96" s="174" t="s">
        <v>82</v>
      </c>
      <c r="F96" s="174"/>
      <c r="G96" s="174"/>
      <c r="H96" s="174"/>
      <c r="I96" s="174"/>
      <c r="J96" s="9"/>
      <c r="K96" s="174" t="s">
        <v>83</v>
      </c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203">
        <f>ROUND(SUM(AG97:AG98),2)</f>
        <v>0</v>
      </c>
      <c r="AH96" s="202"/>
      <c r="AI96" s="202"/>
      <c r="AJ96" s="202"/>
      <c r="AK96" s="202"/>
      <c r="AL96" s="202"/>
      <c r="AM96" s="202"/>
      <c r="AN96" s="201">
        <f t="shared" si="0"/>
        <v>0</v>
      </c>
      <c r="AO96" s="202"/>
      <c r="AP96" s="202"/>
      <c r="AQ96" s="82" t="s">
        <v>84</v>
      </c>
      <c r="AR96" s="47"/>
      <c r="AS96" s="83">
        <f>ROUND(SUM(AS97:AS98),2)</f>
        <v>0</v>
      </c>
      <c r="AT96" s="84">
        <f t="shared" si="1"/>
        <v>0</v>
      </c>
      <c r="AU96" s="85">
        <f>ROUND(SUM(AU97:AU98),5)</f>
        <v>0</v>
      </c>
      <c r="AV96" s="84">
        <f>ROUND(AZ96*L29,2)</f>
        <v>0</v>
      </c>
      <c r="AW96" s="84">
        <f>ROUND(BA96*L30,2)</f>
        <v>0</v>
      </c>
      <c r="AX96" s="84">
        <f>ROUND(BB96*L29,2)</f>
        <v>0</v>
      </c>
      <c r="AY96" s="84">
        <f>ROUND(BC96*L30,2)</f>
        <v>0</v>
      </c>
      <c r="AZ96" s="84">
        <f>ROUND(SUM(AZ97:AZ98),2)</f>
        <v>0</v>
      </c>
      <c r="BA96" s="84">
        <f>ROUND(SUM(BA97:BA98),2)</f>
        <v>0</v>
      </c>
      <c r="BB96" s="84">
        <f>ROUND(SUM(BB97:BB98),2)</f>
        <v>0</v>
      </c>
      <c r="BC96" s="84">
        <f>ROUND(SUM(BC97:BC98),2)</f>
        <v>0</v>
      </c>
      <c r="BD96" s="86">
        <f>ROUND(SUM(BD97:BD98),2)</f>
        <v>0</v>
      </c>
      <c r="BS96" s="21" t="s">
        <v>72</v>
      </c>
      <c r="BT96" s="21" t="s">
        <v>85</v>
      </c>
      <c r="BU96" s="21" t="s">
        <v>74</v>
      </c>
      <c r="BV96" s="21" t="s">
        <v>75</v>
      </c>
      <c r="BW96" s="21" t="s">
        <v>86</v>
      </c>
      <c r="BX96" s="21" t="s">
        <v>81</v>
      </c>
      <c r="CL96" s="21" t="s">
        <v>1</v>
      </c>
    </row>
    <row r="97" spans="1:91" s="3" customFormat="1" ht="16.5" customHeight="1">
      <c r="A97" s="87" t="s">
        <v>87</v>
      </c>
      <c r="B97" s="47"/>
      <c r="C97" s="9"/>
      <c r="D97" s="9"/>
      <c r="E97" s="9"/>
      <c r="F97" s="174" t="s">
        <v>88</v>
      </c>
      <c r="G97" s="174"/>
      <c r="H97" s="174"/>
      <c r="I97" s="174"/>
      <c r="J97" s="174"/>
      <c r="K97" s="9"/>
      <c r="L97" s="174" t="s">
        <v>89</v>
      </c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201">
        <f>'01.1 - Exteriér'!J34</f>
        <v>0</v>
      </c>
      <c r="AH97" s="202"/>
      <c r="AI97" s="202"/>
      <c r="AJ97" s="202"/>
      <c r="AK97" s="202"/>
      <c r="AL97" s="202"/>
      <c r="AM97" s="202"/>
      <c r="AN97" s="201">
        <f t="shared" si="0"/>
        <v>0</v>
      </c>
      <c r="AO97" s="202"/>
      <c r="AP97" s="202"/>
      <c r="AQ97" s="82" t="s">
        <v>84</v>
      </c>
      <c r="AR97" s="47"/>
      <c r="AS97" s="83">
        <v>0</v>
      </c>
      <c r="AT97" s="84">
        <f t="shared" si="1"/>
        <v>0</v>
      </c>
      <c r="AU97" s="85">
        <f>'01.1 - Exteriér'!P140</f>
        <v>0</v>
      </c>
      <c r="AV97" s="84">
        <f>'01.1 - Exteriér'!J37</f>
        <v>0</v>
      </c>
      <c r="AW97" s="84">
        <f>'01.1 - Exteriér'!J38</f>
        <v>0</v>
      </c>
      <c r="AX97" s="84">
        <f>'01.1 - Exteriér'!J39</f>
        <v>0</v>
      </c>
      <c r="AY97" s="84">
        <f>'01.1 - Exteriér'!J40</f>
        <v>0</v>
      </c>
      <c r="AZ97" s="84">
        <f>'01.1 - Exteriér'!F37</f>
        <v>0</v>
      </c>
      <c r="BA97" s="84">
        <f>'01.1 - Exteriér'!F38</f>
        <v>0</v>
      </c>
      <c r="BB97" s="84">
        <f>'01.1 - Exteriér'!F39</f>
        <v>0</v>
      </c>
      <c r="BC97" s="84">
        <f>'01.1 - Exteriér'!F40</f>
        <v>0</v>
      </c>
      <c r="BD97" s="86">
        <f>'01.1 - Exteriér'!F41</f>
        <v>0</v>
      </c>
      <c r="BT97" s="21" t="s">
        <v>90</v>
      </c>
      <c r="BV97" s="21" t="s">
        <v>75</v>
      </c>
      <c r="BW97" s="21" t="s">
        <v>91</v>
      </c>
      <c r="BX97" s="21" t="s">
        <v>86</v>
      </c>
      <c r="CL97" s="21" t="s">
        <v>1</v>
      </c>
    </row>
    <row r="98" spans="1:91" s="3" customFormat="1" ht="16.5" customHeight="1">
      <c r="A98" s="87" t="s">
        <v>87</v>
      </c>
      <c r="B98" s="47"/>
      <c r="C98" s="9"/>
      <c r="D98" s="9"/>
      <c r="E98" s="9"/>
      <c r="F98" s="174" t="s">
        <v>92</v>
      </c>
      <c r="G98" s="174"/>
      <c r="H98" s="174"/>
      <c r="I98" s="174"/>
      <c r="J98" s="174"/>
      <c r="K98" s="9"/>
      <c r="L98" s="174" t="s">
        <v>93</v>
      </c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201">
        <f>'01.2 - Interiér a búracie...'!J34</f>
        <v>0</v>
      </c>
      <c r="AH98" s="202"/>
      <c r="AI98" s="202"/>
      <c r="AJ98" s="202"/>
      <c r="AK98" s="202"/>
      <c r="AL98" s="202"/>
      <c r="AM98" s="202"/>
      <c r="AN98" s="201">
        <f t="shared" si="0"/>
        <v>0</v>
      </c>
      <c r="AO98" s="202"/>
      <c r="AP98" s="202"/>
      <c r="AQ98" s="82" t="s">
        <v>84</v>
      </c>
      <c r="AR98" s="47"/>
      <c r="AS98" s="83">
        <v>0</v>
      </c>
      <c r="AT98" s="84">
        <f t="shared" si="1"/>
        <v>0</v>
      </c>
      <c r="AU98" s="85">
        <f>'01.2 - Interiér a búracie...'!P143</f>
        <v>0</v>
      </c>
      <c r="AV98" s="84">
        <f>'01.2 - Interiér a búracie...'!J37</f>
        <v>0</v>
      </c>
      <c r="AW98" s="84">
        <f>'01.2 - Interiér a búracie...'!J38</f>
        <v>0</v>
      </c>
      <c r="AX98" s="84">
        <f>'01.2 - Interiér a búracie...'!J39</f>
        <v>0</v>
      </c>
      <c r="AY98" s="84">
        <f>'01.2 - Interiér a búracie...'!J40</f>
        <v>0</v>
      </c>
      <c r="AZ98" s="84">
        <f>'01.2 - Interiér a búracie...'!F37</f>
        <v>0</v>
      </c>
      <c r="BA98" s="84">
        <f>'01.2 - Interiér a búracie...'!F38</f>
        <v>0</v>
      </c>
      <c r="BB98" s="84">
        <f>'01.2 - Interiér a búracie...'!F39</f>
        <v>0</v>
      </c>
      <c r="BC98" s="84">
        <f>'01.2 - Interiér a búracie...'!F40</f>
        <v>0</v>
      </c>
      <c r="BD98" s="86">
        <f>'01.2 - Interiér a búracie...'!F41</f>
        <v>0</v>
      </c>
      <c r="BT98" s="21" t="s">
        <v>90</v>
      </c>
      <c r="BV98" s="21" t="s">
        <v>75</v>
      </c>
      <c r="BW98" s="21" t="s">
        <v>94</v>
      </c>
      <c r="BX98" s="21" t="s">
        <v>86</v>
      </c>
      <c r="CL98" s="21" t="s">
        <v>1</v>
      </c>
    </row>
    <row r="99" spans="1:91" s="3" customFormat="1" ht="16.5" customHeight="1">
      <c r="A99" s="87" t="s">
        <v>87</v>
      </c>
      <c r="B99" s="47"/>
      <c r="C99" s="9"/>
      <c r="D99" s="9"/>
      <c r="E99" s="174" t="s">
        <v>95</v>
      </c>
      <c r="F99" s="174"/>
      <c r="G99" s="174"/>
      <c r="H99" s="174"/>
      <c r="I99" s="174"/>
      <c r="J99" s="9"/>
      <c r="K99" s="174" t="s">
        <v>96</v>
      </c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201">
        <f>'02 - Zdravotechnika'!J32</f>
        <v>0</v>
      </c>
      <c r="AH99" s="202"/>
      <c r="AI99" s="202"/>
      <c r="AJ99" s="202"/>
      <c r="AK99" s="202"/>
      <c r="AL99" s="202"/>
      <c r="AM99" s="202"/>
      <c r="AN99" s="201">
        <f t="shared" si="0"/>
        <v>0</v>
      </c>
      <c r="AO99" s="202"/>
      <c r="AP99" s="202"/>
      <c r="AQ99" s="82" t="s">
        <v>84</v>
      </c>
      <c r="AR99" s="47"/>
      <c r="AS99" s="83">
        <v>0</v>
      </c>
      <c r="AT99" s="84">
        <f t="shared" si="1"/>
        <v>0</v>
      </c>
      <c r="AU99" s="85">
        <f>'02 - Zdravotechnika'!P125</f>
        <v>0</v>
      </c>
      <c r="AV99" s="84">
        <f>'02 - Zdravotechnika'!J35</f>
        <v>0</v>
      </c>
      <c r="AW99" s="84">
        <f>'02 - Zdravotechnika'!J36</f>
        <v>0</v>
      </c>
      <c r="AX99" s="84">
        <f>'02 - Zdravotechnika'!J37</f>
        <v>0</v>
      </c>
      <c r="AY99" s="84">
        <f>'02 - Zdravotechnika'!J38</f>
        <v>0</v>
      </c>
      <c r="AZ99" s="84">
        <f>'02 - Zdravotechnika'!F35</f>
        <v>0</v>
      </c>
      <c r="BA99" s="84">
        <f>'02 - Zdravotechnika'!F36</f>
        <v>0</v>
      </c>
      <c r="BB99" s="84">
        <f>'02 - Zdravotechnika'!F37</f>
        <v>0</v>
      </c>
      <c r="BC99" s="84">
        <f>'02 - Zdravotechnika'!F38</f>
        <v>0</v>
      </c>
      <c r="BD99" s="86">
        <f>'02 - Zdravotechnika'!F39</f>
        <v>0</v>
      </c>
      <c r="BT99" s="21" t="s">
        <v>85</v>
      </c>
      <c r="BV99" s="21" t="s">
        <v>75</v>
      </c>
      <c r="BW99" s="21" t="s">
        <v>97</v>
      </c>
      <c r="BX99" s="21" t="s">
        <v>81</v>
      </c>
      <c r="CL99" s="21" t="s">
        <v>1</v>
      </c>
    </row>
    <row r="100" spans="1:91" s="3" customFormat="1" ht="16.5" customHeight="1">
      <c r="A100" s="87" t="s">
        <v>87</v>
      </c>
      <c r="B100" s="47"/>
      <c r="C100" s="9"/>
      <c r="D100" s="9"/>
      <c r="E100" s="174" t="s">
        <v>98</v>
      </c>
      <c r="F100" s="174"/>
      <c r="G100" s="174"/>
      <c r="H100" s="174"/>
      <c r="I100" s="174"/>
      <c r="J100" s="9"/>
      <c r="K100" s="174" t="s">
        <v>99</v>
      </c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201">
        <f>'03 - Vykurovanie'!J32</f>
        <v>0</v>
      </c>
      <c r="AH100" s="202"/>
      <c r="AI100" s="202"/>
      <c r="AJ100" s="202"/>
      <c r="AK100" s="202"/>
      <c r="AL100" s="202"/>
      <c r="AM100" s="202"/>
      <c r="AN100" s="201">
        <f t="shared" si="0"/>
        <v>0</v>
      </c>
      <c r="AO100" s="202"/>
      <c r="AP100" s="202"/>
      <c r="AQ100" s="82" t="s">
        <v>84</v>
      </c>
      <c r="AR100" s="47"/>
      <c r="AS100" s="83">
        <v>0</v>
      </c>
      <c r="AT100" s="84">
        <f t="shared" si="1"/>
        <v>0</v>
      </c>
      <c r="AU100" s="85">
        <f>'03 - Vykurovanie'!P124</f>
        <v>0</v>
      </c>
      <c r="AV100" s="84">
        <f>'03 - Vykurovanie'!J35</f>
        <v>0</v>
      </c>
      <c r="AW100" s="84">
        <f>'03 - Vykurovanie'!J36</f>
        <v>0</v>
      </c>
      <c r="AX100" s="84">
        <f>'03 - Vykurovanie'!J37</f>
        <v>0</v>
      </c>
      <c r="AY100" s="84">
        <f>'03 - Vykurovanie'!J38</f>
        <v>0</v>
      </c>
      <c r="AZ100" s="84">
        <f>'03 - Vykurovanie'!F35</f>
        <v>0</v>
      </c>
      <c r="BA100" s="84">
        <f>'03 - Vykurovanie'!F36</f>
        <v>0</v>
      </c>
      <c r="BB100" s="84">
        <f>'03 - Vykurovanie'!F37</f>
        <v>0</v>
      </c>
      <c r="BC100" s="84">
        <f>'03 - Vykurovanie'!F38</f>
        <v>0</v>
      </c>
      <c r="BD100" s="86">
        <f>'03 - Vykurovanie'!F39</f>
        <v>0</v>
      </c>
      <c r="BT100" s="21" t="s">
        <v>85</v>
      </c>
      <c r="BV100" s="21" t="s">
        <v>75</v>
      </c>
      <c r="BW100" s="21" t="s">
        <v>100</v>
      </c>
      <c r="BX100" s="21" t="s">
        <v>81</v>
      </c>
      <c r="CL100" s="21" t="s">
        <v>1</v>
      </c>
    </row>
    <row r="101" spans="1:91" s="3" customFormat="1" ht="23.25" customHeight="1">
      <c r="A101" s="87" t="s">
        <v>87</v>
      </c>
      <c r="B101" s="47"/>
      <c r="C101" s="9"/>
      <c r="D101" s="9"/>
      <c r="E101" s="174" t="s">
        <v>101</v>
      </c>
      <c r="F101" s="174"/>
      <c r="G101" s="174"/>
      <c r="H101" s="174"/>
      <c r="I101" s="174"/>
      <c r="J101" s="9"/>
      <c r="K101" s="174" t="s">
        <v>102</v>
      </c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201">
        <f>'04 - Elektroinštalácia (v...'!J32</f>
        <v>0</v>
      </c>
      <c r="AH101" s="202"/>
      <c r="AI101" s="202"/>
      <c r="AJ101" s="202"/>
      <c r="AK101" s="202"/>
      <c r="AL101" s="202"/>
      <c r="AM101" s="202"/>
      <c r="AN101" s="201">
        <f t="shared" si="0"/>
        <v>0</v>
      </c>
      <c r="AO101" s="202"/>
      <c r="AP101" s="202"/>
      <c r="AQ101" s="82" t="s">
        <v>84</v>
      </c>
      <c r="AR101" s="47"/>
      <c r="AS101" s="83">
        <v>0</v>
      </c>
      <c r="AT101" s="84">
        <f t="shared" si="1"/>
        <v>0</v>
      </c>
      <c r="AU101" s="85">
        <f>'04 - Elektroinštalácia (v...'!P120</f>
        <v>0</v>
      </c>
      <c r="AV101" s="84">
        <f>'04 - Elektroinštalácia (v...'!J35</f>
        <v>0</v>
      </c>
      <c r="AW101" s="84">
        <f>'04 - Elektroinštalácia (v...'!J36</f>
        <v>0</v>
      </c>
      <c r="AX101" s="84">
        <f>'04 - Elektroinštalácia (v...'!J37</f>
        <v>0</v>
      </c>
      <c r="AY101" s="84">
        <f>'04 - Elektroinštalácia (v...'!J38</f>
        <v>0</v>
      </c>
      <c r="AZ101" s="84">
        <f>'04 - Elektroinštalácia (v...'!F35</f>
        <v>0</v>
      </c>
      <c r="BA101" s="84">
        <f>'04 - Elektroinštalácia (v...'!F36</f>
        <v>0</v>
      </c>
      <c r="BB101" s="84">
        <f>'04 - Elektroinštalácia (v...'!F37</f>
        <v>0</v>
      </c>
      <c r="BC101" s="84">
        <f>'04 - Elektroinštalácia (v...'!F38</f>
        <v>0</v>
      </c>
      <c r="BD101" s="86">
        <f>'04 - Elektroinštalácia (v...'!F39</f>
        <v>0</v>
      </c>
      <c r="BT101" s="21" t="s">
        <v>85</v>
      </c>
      <c r="BV101" s="21" t="s">
        <v>75</v>
      </c>
      <c r="BW101" s="21" t="s">
        <v>103</v>
      </c>
      <c r="BX101" s="21" t="s">
        <v>81</v>
      </c>
      <c r="CL101" s="21" t="s">
        <v>1</v>
      </c>
    </row>
    <row r="102" spans="1:91" s="6" customFormat="1" ht="24.75" customHeight="1">
      <c r="B102" s="73"/>
      <c r="C102" s="74"/>
      <c r="D102" s="173" t="s">
        <v>104</v>
      </c>
      <c r="E102" s="173"/>
      <c r="F102" s="173"/>
      <c r="G102" s="173"/>
      <c r="H102" s="173"/>
      <c r="I102" s="75"/>
      <c r="J102" s="173" t="s">
        <v>105</v>
      </c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204">
        <f>ROUND(AG103+AG106+AG107,2)</f>
        <v>0</v>
      </c>
      <c r="AH102" s="205"/>
      <c r="AI102" s="205"/>
      <c r="AJ102" s="205"/>
      <c r="AK102" s="205"/>
      <c r="AL102" s="205"/>
      <c r="AM102" s="205"/>
      <c r="AN102" s="210">
        <f t="shared" si="0"/>
        <v>0</v>
      </c>
      <c r="AO102" s="205"/>
      <c r="AP102" s="205"/>
      <c r="AQ102" s="76" t="s">
        <v>79</v>
      </c>
      <c r="AR102" s="73"/>
      <c r="AS102" s="77">
        <f>ROUND(AS103+AS106+AS107,2)</f>
        <v>0</v>
      </c>
      <c r="AT102" s="78">
        <f t="shared" si="1"/>
        <v>0</v>
      </c>
      <c r="AU102" s="79">
        <f>ROUND(AU103+AU106+AU107,5)</f>
        <v>0</v>
      </c>
      <c r="AV102" s="78">
        <f>ROUND(AZ102*L29,2)</f>
        <v>0</v>
      </c>
      <c r="AW102" s="78">
        <f>ROUND(BA102*L30,2)</f>
        <v>0</v>
      </c>
      <c r="AX102" s="78">
        <f>ROUND(BB102*L29,2)</f>
        <v>0</v>
      </c>
      <c r="AY102" s="78">
        <f>ROUND(BC102*L30,2)</f>
        <v>0</v>
      </c>
      <c r="AZ102" s="78">
        <f>ROUND(AZ103+AZ106+AZ107,2)</f>
        <v>0</v>
      </c>
      <c r="BA102" s="78">
        <f>ROUND(BA103+BA106+BA107,2)</f>
        <v>0</v>
      </c>
      <c r="BB102" s="78">
        <f>ROUND(BB103+BB106+BB107,2)</f>
        <v>0</v>
      </c>
      <c r="BC102" s="78">
        <f>ROUND(BC103+BC106+BC107,2)</f>
        <v>0</v>
      </c>
      <c r="BD102" s="80">
        <f>ROUND(BD103+BD106+BD107,2)</f>
        <v>0</v>
      </c>
      <c r="BS102" s="81" t="s">
        <v>72</v>
      </c>
      <c r="BT102" s="81" t="s">
        <v>80</v>
      </c>
      <c r="BU102" s="81" t="s">
        <v>74</v>
      </c>
      <c r="BV102" s="81" t="s">
        <v>75</v>
      </c>
      <c r="BW102" s="81" t="s">
        <v>106</v>
      </c>
      <c r="BX102" s="81" t="s">
        <v>4</v>
      </c>
      <c r="CL102" s="81" t="s">
        <v>1</v>
      </c>
      <c r="CM102" s="81" t="s">
        <v>73</v>
      </c>
    </row>
    <row r="103" spans="1:91" s="3" customFormat="1" ht="16.5" customHeight="1">
      <c r="B103" s="47"/>
      <c r="C103" s="9"/>
      <c r="D103" s="9"/>
      <c r="E103" s="174" t="s">
        <v>82</v>
      </c>
      <c r="F103" s="174"/>
      <c r="G103" s="174"/>
      <c r="H103" s="174"/>
      <c r="I103" s="174"/>
      <c r="J103" s="9"/>
      <c r="K103" s="174" t="s">
        <v>83</v>
      </c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203">
        <f>ROUND(SUM(AG104:AG105),2)</f>
        <v>0</v>
      </c>
      <c r="AH103" s="202"/>
      <c r="AI103" s="202"/>
      <c r="AJ103" s="202"/>
      <c r="AK103" s="202"/>
      <c r="AL103" s="202"/>
      <c r="AM103" s="202"/>
      <c r="AN103" s="201">
        <f t="shared" si="0"/>
        <v>0</v>
      </c>
      <c r="AO103" s="202"/>
      <c r="AP103" s="202"/>
      <c r="AQ103" s="82" t="s">
        <v>84</v>
      </c>
      <c r="AR103" s="47"/>
      <c r="AS103" s="83">
        <f>ROUND(SUM(AS104:AS105),2)</f>
        <v>0</v>
      </c>
      <c r="AT103" s="84">
        <f t="shared" si="1"/>
        <v>0</v>
      </c>
      <c r="AU103" s="85">
        <f>ROUND(SUM(AU104:AU105),5)</f>
        <v>0</v>
      </c>
      <c r="AV103" s="84">
        <f>ROUND(AZ103*L29,2)</f>
        <v>0</v>
      </c>
      <c r="AW103" s="84">
        <f>ROUND(BA103*L30,2)</f>
        <v>0</v>
      </c>
      <c r="AX103" s="84">
        <f>ROUND(BB103*L29,2)</f>
        <v>0</v>
      </c>
      <c r="AY103" s="84">
        <f>ROUND(BC103*L30,2)</f>
        <v>0</v>
      </c>
      <c r="AZ103" s="84">
        <f>ROUND(SUM(AZ104:AZ105),2)</f>
        <v>0</v>
      </c>
      <c r="BA103" s="84">
        <f>ROUND(SUM(BA104:BA105),2)</f>
        <v>0</v>
      </c>
      <c r="BB103" s="84">
        <f>ROUND(SUM(BB104:BB105),2)</f>
        <v>0</v>
      </c>
      <c r="BC103" s="84">
        <f>ROUND(SUM(BC104:BC105),2)</f>
        <v>0</v>
      </c>
      <c r="BD103" s="86">
        <f>ROUND(SUM(BD104:BD105),2)</f>
        <v>0</v>
      </c>
      <c r="BS103" s="21" t="s">
        <v>72</v>
      </c>
      <c r="BT103" s="21" t="s">
        <v>85</v>
      </c>
      <c r="BU103" s="21" t="s">
        <v>74</v>
      </c>
      <c r="BV103" s="21" t="s">
        <v>75</v>
      </c>
      <c r="BW103" s="21" t="s">
        <v>107</v>
      </c>
      <c r="BX103" s="21" t="s">
        <v>106</v>
      </c>
      <c r="CL103" s="21" t="s">
        <v>1</v>
      </c>
    </row>
    <row r="104" spans="1:91" s="3" customFormat="1" ht="16.5" customHeight="1">
      <c r="A104" s="87" t="s">
        <v>87</v>
      </c>
      <c r="B104" s="47"/>
      <c r="C104" s="9"/>
      <c r="D104" s="9"/>
      <c r="E104" s="9"/>
      <c r="F104" s="174" t="s">
        <v>88</v>
      </c>
      <c r="G104" s="174"/>
      <c r="H104" s="174"/>
      <c r="I104" s="174"/>
      <c r="J104" s="174"/>
      <c r="K104" s="9"/>
      <c r="L104" s="174" t="s">
        <v>89</v>
      </c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201">
        <f>'01.1 - Exteriér_01'!J34</f>
        <v>0</v>
      </c>
      <c r="AH104" s="202"/>
      <c r="AI104" s="202"/>
      <c r="AJ104" s="202"/>
      <c r="AK104" s="202"/>
      <c r="AL104" s="202"/>
      <c r="AM104" s="202"/>
      <c r="AN104" s="201">
        <f t="shared" si="0"/>
        <v>0</v>
      </c>
      <c r="AO104" s="202"/>
      <c r="AP104" s="202"/>
      <c r="AQ104" s="82" t="s">
        <v>84</v>
      </c>
      <c r="AR104" s="47"/>
      <c r="AS104" s="83">
        <v>0</v>
      </c>
      <c r="AT104" s="84">
        <f t="shared" si="1"/>
        <v>0</v>
      </c>
      <c r="AU104" s="85">
        <f>'01.1 - Exteriér_01'!P137</f>
        <v>0</v>
      </c>
      <c r="AV104" s="84">
        <f>'01.1 - Exteriér_01'!J37</f>
        <v>0</v>
      </c>
      <c r="AW104" s="84">
        <f>'01.1 - Exteriér_01'!J38</f>
        <v>0</v>
      </c>
      <c r="AX104" s="84">
        <f>'01.1 - Exteriér_01'!J39</f>
        <v>0</v>
      </c>
      <c r="AY104" s="84">
        <f>'01.1 - Exteriér_01'!J40</f>
        <v>0</v>
      </c>
      <c r="AZ104" s="84">
        <f>'01.1 - Exteriér_01'!F37</f>
        <v>0</v>
      </c>
      <c r="BA104" s="84">
        <f>'01.1 - Exteriér_01'!F38</f>
        <v>0</v>
      </c>
      <c r="BB104" s="84">
        <f>'01.1 - Exteriér_01'!F39</f>
        <v>0</v>
      </c>
      <c r="BC104" s="84">
        <f>'01.1 - Exteriér_01'!F40</f>
        <v>0</v>
      </c>
      <c r="BD104" s="86">
        <f>'01.1 - Exteriér_01'!F41</f>
        <v>0</v>
      </c>
      <c r="BT104" s="21" t="s">
        <v>90</v>
      </c>
      <c r="BV104" s="21" t="s">
        <v>75</v>
      </c>
      <c r="BW104" s="21" t="s">
        <v>108</v>
      </c>
      <c r="BX104" s="21" t="s">
        <v>107</v>
      </c>
      <c r="CL104" s="21" t="s">
        <v>1</v>
      </c>
    </row>
    <row r="105" spans="1:91" s="3" customFormat="1" ht="16.5" customHeight="1">
      <c r="A105" s="87" t="s">
        <v>87</v>
      </c>
      <c r="B105" s="47"/>
      <c r="C105" s="9"/>
      <c r="D105" s="9"/>
      <c r="E105" s="9"/>
      <c r="F105" s="174" t="s">
        <v>92</v>
      </c>
      <c r="G105" s="174"/>
      <c r="H105" s="174"/>
      <c r="I105" s="174"/>
      <c r="J105" s="174"/>
      <c r="K105" s="9"/>
      <c r="L105" s="174" t="s">
        <v>93</v>
      </c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201">
        <f>'01.2 - Interiér a búracie..._01'!J34</f>
        <v>0</v>
      </c>
      <c r="AH105" s="202"/>
      <c r="AI105" s="202"/>
      <c r="AJ105" s="202"/>
      <c r="AK105" s="202"/>
      <c r="AL105" s="202"/>
      <c r="AM105" s="202"/>
      <c r="AN105" s="201">
        <f t="shared" si="0"/>
        <v>0</v>
      </c>
      <c r="AO105" s="202"/>
      <c r="AP105" s="202"/>
      <c r="AQ105" s="82" t="s">
        <v>84</v>
      </c>
      <c r="AR105" s="47"/>
      <c r="AS105" s="83">
        <v>0</v>
      </c>
      <c r="AT105" s="84">
        <f t="shared" si="1"/>
        <v>0</v>
      </c>
      <c r="AU105" s="85">
        <f>'01.2 - Interiér a búracie..._01'!P144</f>
        <v>0</v>
      </c>
      <c r="AV105" s="84">
        <f>'01.2 - Interiér a búracie..._01'!J37</f>
        <v>0</v>
      </c>
      <c r="AW105" s="84">
        <f>'01.2 - Interiér a búracie..._01'!J38</f>
        <v>0</v>
      </c>
      <c r="AX105" s="84">
        <f>'01.2 - Interiér a búracie..._01'!J39</f>
        <v>0</v>
      </c>
      <c r="AY105" s="84">
        <f>'01.2 - Interiér a búracie..._01'!J40</f>
        <v>0</v>
      </c>
      <c r="AZ105" s="84">
        <f>'01.2 - Interiér a búracie..._01'!F37</f>
        <v>0</v>
      </c>
      <c r="BA105" s="84">
        <f>'01.2 - Interiér a búracie..._01'!F38</f>
        <v>0</v>
      </c>
      <c r="BB105" s="84">
        <f>'01.2 - Interiér a búracie..._01'!F39</f>
        <v>0</v>
      </c>
      <c r="BC105" s="84">
        <f>'01.2 - Interiér a búracie..._01'!F40</f>
        <v>0</v>
      </c>
      <c r="BD105" s="86">
        <f>'01.2 - Interiér a búracie..._01'!F41</f>
        <v>0</v>
      </c>
      <c r="BT105" s="21" t="s">
        <v>90</v>
      </c>
      <c r="BV105" s="21" t="s">
        <v>75</v>
      </c>
      <c r="BW105" s="21" t="s">
        <v>109</v>
      </c>
      <c r="BX105" s="21" t="s">
        <v>107</v>
      </c>
      <c r="CL105" s="21" t="s">
        <v>1</v>
      </c>
    </row>
    <row r="106" spans="1:91" s="3" customFormat="1" ht="16.5" customHeight="1">
      <c r="A106" s="87" t="s">
        <v>87</v>
      </c>
      <c r="B106" s="47"/>
      <c r="C106" s="9"/>
      <c r="D106" s="9"/>
      <c r="E106" s="174" t="s">
        <v>95</v>
      </c>
      <c r="F106" s="174"/>
      <c r="G106" s="174"/>
      <c r="H106" s="174"/>
      <c r="I106" s="174"/>
      <c r="J106" s="9"/>
      <c r="K106" s="174" t="s">
        <v>96</v>
      </c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201">
        <f>'02 - Zdravotechnika_01'!J32</f>
        <v>0</v>
      </c>
      <c r="AH106" s="202"/>
      <c r="AI106" s="202"/>
      <c r="AJ106" s="202"/>
      <c r="AK106" s="202"/>
      <c r="AL106" s="202"/>
      <c r="AM106" s="202"/>
      <c r="AN106" s="201">
        <f t="shared" si="0"/>
        <v>0</v>
      </c>
      <c r="AO106" s="202"/>
      <c r="AP106" s="202"/>
      <c r="AQ106" s="82" t="s">
        <v>84</v>
      </c>
      <c r="AR106" s="47"/>
      <c r="AS106" s="83">
        <v>0</v>
      </c>
      <c r="AT106" s="84">
        <f t="shared" si="1"/>
        <v>0</v>
      </c>
      <c r="AU106" s="85">
        <f>'02 - Zdravotechnika_01'!P125</f>
        <v>0</v>
      </c>
      <c r="AV106" s="84">
        <f>'02 - Zdravotechnika_01'!J35</f>
        <v>0</v>
      </c>
      <c r="AW106" s="84">
        <f>'02 - Zdravotechnika_01'!J36</f>
        <v>0</v>
      </c>
      <c r="AX106" s="84">
        <f>'02 - Zdravotechnika_01'!J37</f>
        <v>0</v>
      </c>
      <c r="AY106" s="84">
        <f>'02 - Zdravotechnika_01'!J38</f>
        <v>0</v>
      </c>
      <c r="AZ106" s="84">
        <f>'02 - Zdravotechnika_01'!F35</f>
        <v>0</v>
      </c>
      <c r="BA106" s="84">
        <f>'02 - Zdravotechnika_01'!F36</f>
        <v>0</v>
      </c>
      <c r="BB106" s="84">
        <f>'02 - Zdravotechnika_01'!F37</f>
        <v>0</v>
      </c>
      <c r="BC106" s="84">
        <f>'02 - Zdravotechnika_01'!F38</f>
        <v>0</v>
      </c>
      <c r="BD106" s="86">
        <f>'02 - Zdravotechnika_01'!F39</f>
        <v>0</v>
      </c>
      <c r="BT106" s="21" t="s">
        <v>85</v>
      </c>
      <c r="BV106" s="21" t="s">
        <v>75</v>
      </c>
      <c r="BW106" s="21" t="s">
        <v>110</v>
      </c>
      <c r="BX106" s="21" t="s">
        <v>106</v>
      </c>
      <c r="CL106" s="21" t="s">
        <v>1</v>
      </c>
    </row>
    <row r="107" spans="1:91" s="3" customFormat="1" ht="16.5" customHeight="1">
      <c r="A107" s="87" t="s">
        <v>87</v>
      </c>
      <c r="B107" s="47"/>
      <c r="C107" s="9"/>
      <c r="D107" s="9"/>
      <c r="E107" s="174" t="s">
        <v>98</v>
      </c>
      <c r="F107" s="174"/>
      <c r="G107" s="174"/>
      <c r="H107" s="174"/>
      <c r="I107" s="174"/>
      <c r="J107" s="9"/>
      <c r="K107" s="174" t="s">
        <v>99</v>
      </c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201">
        <f>'03 - Vykurovanie_01'!J32</f>
        <v>0</v>
      </c>
      <c r="AH107" s="202"/>
      <c r="AI107" s="202"/>
      <c r="AJ107" s="202"/>
      <c r="AK107" s="202"/>
      <c r="AL107" s="202"/>
      <c r="AM107" s="202"/>
      <c r="AN107" s="201">
        <f t="shared" si="0"/>
        <v>0</v>
      </c>
      <c r="AO107" s="202"/>
      <c r="AP107" s="202"/>
      <c r="AQ107" s="82" t="s">
        <v>84</v>
      </c>
      <c r="AR107" s="47"/>
      <c r="AS107" s="83">
        <v>0</v>
      </c>
      <c r="AT107" s="84">
        <f t="shared" si="1"/>
        <v>0</v>
      </c>
      <c r="AU107" s="85">
        <f>'03 - Vykurovanie_01'!P124</f>
        <v>0</v>
      </c>
      <c r="AV107" s="84">
        <f>'03 - Vykurovanie_01'!J35</f>
        <v>0</v>
      </c>
      <c r="AW107" s="84">
        <f>'03 - Vykurovanie_01'!J36</f>
        <v>0</v>
      </c>
      <c r="AX107" s="84">
        <f>'03 - Vykurovanie_01'!J37</f>
        <v>0</v>
      </c>
      <c r="AY107" s="84">
        <f>'03 - Vykurovanie_01'!J38</f>
        <v>0</v>
      </c>
      <c r="AZ107" s="84">
        <f>'03 - Vykurovanie_01'!F35</f>
        <v>0</v>
      </c>
      <c r="BA107" s="84">
        <f>'03 - Vykurovanie_01'!F36</f>
        <v>0</v>
      </c>
      <c r="BB107" s="84">
        <f>'03 - Vykurovanie_01'!F37</f>
        <v>0</v>
      </c>
      <c r="BC107" s="84">
        <f>'03 - Vykurovanie_01'!F38</f>
        <v>0</v>
      </c>
      <c r="BD107" s="86">
        <f>'03 - Vykurovanie_01'!F39</f>
        <v>0</v>
      </c>
      <c r="BT107" s="21" t="s">
        <v>85</v>
      </c>
      <c r="BV107" s="21" t="s">
        <v>75</v>
      </c>
      <c r="BW107" s="21" t="s">
        <v>111</v>
      </c>
      <c r="BX107" s="21" t="s">
        <v>106</v>
      </c>
      <c r="CL107" s="21" t="s">
        <v>1</v>
      </c>
    </row>
    <row r="108" spans="1:91" s="6" customFormat="1" ht="16.5" customHeight="1">
      <c r="A108" s="87" t="s">
        <v>87</v>
      </c>
      <c r="B108" s="73"/>
      <c r="C108" s="74"/>
      <c r="D108" s="173" t="s">
        <v>112</v>
      </c>
      <c r="E108" s="173"/>
      <c r="F108" s="173"/>
      <c r="G108" s="173"/>
      <c r="H108" s="173"/>
      <c r="I108" s="75"/>
      <c r="J108" s="173" t="s">
        <v>113</v>
      </c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210">
        <f>'SO 300 - Konštrukcia výsl...'!J30</f>
        <v>0</v>
      </c>
      <c r="AH108" s="205"/>
      <c r="AI108" s="205"/>
      <c r="AJ108" s="205"/>
      <c r="AK108" s="205"/>
      <c r="AL108" s="205"/>
      <c r="AM108" s="205"/>
      <c r="AN108" s="210">
        <f t="shared" si="0"/>
        <v>0</v>
      </c>
      <c r="AO108" s="205"/>
      <c r="AP108" s="205"/>
      <c r="AQ108" s="76" t="s">
        <v>79</v>
      </c>
      <c r="AR108" s="73"/>
      <c r="AS108" s="88">
        <v>0</v>
      </c>
      <c r="AT108" s="89">
        <f t="shared" si="1"/>
        <v>0</v>
      </c>
      <c r="AU108" s="90">
        <f>'SO 300 - Konštrukcia výsl...'!P118</f>
        <v>0</v>
      </c>
      <c r="AV108" s="89">
        <f>'SO 300 - Konštrukcia výsl...'!J33</f>
        <v>0</v>
      </c>
      <c r="AW108" s="89">
        <f>'SO 300 - Konštrukcia výsl...'!J34</f>
        <v>0</v>
      </c>
      <c r="AX108" s="89">
        <f>'SO 300 - Konštrukcia výsl...'!J35</f>
        <v>0</v>
      </c>
      <c r="AY108" s="89">
        <f>'SO 300 - Konštrukcia výsl...'!J36</f>
        <v>0</v>
      </c>
      <c r="AZ108" s="89">
        <f>'SO 300 - Konštrukcia výsl...'!F33</f>
        <v>0</v>
      </c>
      <c r="BA108" s="89">
        <f>'SO 300 - Konštrukcia výsl...'!F34</f>
        <v>0</v>
      </c>
      <c r="BB108" s="89">
        <f>'SO 300 - Konštrukcia výsl...'!F35</f>
        <v>0</v>
      </c>
      <c r="BC108" s="89">
        <f>'SO 300 - Konštrukcia výsl...'!F36</f>
        <v>0</v>
      </c>
      <c r="BD108" s="91">
        <f>'SO 300 - Konštrukcia výsl...'!F37</f>
        <v>0</v>
      </c>
      <c r="BT108" s="81" t="s">
        <v>80</v>
      </c>
      <c r="BV108" s="81" t="s">
        <v>75</v>
      </c>
      <c r="BW108" s="81" t="s">
        <v>114</v>
      </c>
      <c r="BX108" s="81" t="s">
        <v>4</v>
      </c>
      <c r="CL108" s="81" t="s">
        <v>1</v>
      </c>
      <c r="CM108" s="81" t="s">
        <v>73</v>
      </c>
    </row>
    <row r="109" spans="1:91" s="1" customFormat="1" ht="30" customHeight="1">
      <c r="B109" s="28"/>
      <c r="AR109" s="28"/>
    </row>
    <row r="110" spans="1:91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28"/>
    </row>
  </sheetData>
  <mergeCells count="94">
    <mergeCell ref="AN106:AP106"/>
    <mergeCell ref="AG106:AM106"/>
    <mergeCell ref="AN107:AP107"/>
    <mergeCell ref="AG107:AM107"/>
    <mergeCell ref="AN108:AP108"/>
    <mergeCell ref="AG108:AM108"/>
    <mergeCell ref="AN92:AP92"/>
    <mergeCell ref="AN98:AP98"/>
    <mergeCell ref="AS89:AT91"/>
    <mergeCell ref="AN105:AP105"/>
    <mergeCell ref="AG105:AM105"/>
    <mergeCell ref="AG94:AM94"/>
    <mergeCell ref="AN94:AP94"/>
    <mergeCell ref="AN103:AP103"/>
    <mergeCell ref="AN102:AP102"/>
    <mergeCell ref="AN104:AP104"/>
    <mergeCell ref="AN97:AP97"/>
    <mergeCell ref="AN101:AP101"/>
    <mergeCell ref="AN100:AP100"/>
    <mergeCell ref="AN99:AP99"/>
    <mergeCell ref="AK35:AO35"/>
    <mergeCell ref="X35:AB35"/>
    <mergeCell ref="AR2:BE2"/>
    <mergeCell ref="AG101:AM101"/>
    <mergeCell ref="AG98:AM98"/>
    <mergeCell ref="AG96:AM96"/>
    <mergeCell ref="AG99:AM99"/>
    <mergeCell ref="AG95:AM95"/>
    <mergeCell ref="AG97:AM97"/>
    <mergeCell ref="AG92:AM92"/>
    <mergeCell ref="AG100:AM100"/>
    <mergeCell ref="AM87:AN87"/>
    <mergeCell ref="AM90:AP90"/>
    <mergeCell ref="AM89:AP89"/>
    <mergeCell ref="AN95:AP95"/>
    <mergeCell ref="AN96:AP96"/>
    <mergeCell ref="L32:P32"/>
    <mergeCell ref="W32:AE32"/>
    <mergeCell ref="AK32:AO32"/>
    <mergeCell ref="L33:P33"/>
    <mergeCell ref="W33:AE33"/>
    <mergeCell ref="AK33:AO33"/>
    <mergeCell ref="AK30:AO30"/>
    <mergeCell ref="W30:AE30"/>
    <mergeCell ref="L30:P30"/>
    <mergeCell ref="AK31:AO31"/>
    <mergeCell ref="L31:P31"/>
    <mergeCell ref="W31:AE31"/>
    <mergeCell ref="E107:I107"/>
    <mergeCell ref="K107:AF107"/>
    <mergeCell ref="D108:H108"/>
    <mergeCell ref="J108:AF108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L85:AJ85"/>
    <mergeCell ref="L104:AF104"/>
    <mergeCell ref="F105:J105"/>
    <mergeCell ref="L105:AF105"/>
    <mergeCell ref="E106:I106"/>
    <mergeCell ref="K106:AF106"/>
    <mergeCell ref="AG104:AM104"/>
    <mergeCell ref="AG102:AM102"/>
    <mergeCell ref="AG103:AM103"/>
    <mergeCell ref="F104:J104"/>
    <mergeCell ref="F98:J98"/>
    <mergeCell ref="I92:AF92"/>
    <mergeCell ref="J102:AF102"/>
    <mergeCell ref="J95:AF95"/>
    <mergeCell ref="K96:AF96"/>
    <mergeCell ref="K100:AF100"/>
    <mergeCell ref="K101:AF101"/>
    <mergeCell ref="K103:AF103"/>
    <mergeCell ref="K99:AF99"/>
    <mergeCell ref="L97:AF97"/>
    <mergeCell ref="L98:AF98"/>
    <mergeCell ref="C92:G92"/>
    <mergeCell ref="D102:H102"/>
    <mergeCell ref="D95:H95"/>
    <mergeCell ref="E103:I103"/>
    <mergeCell ref="E101:I101"/>
    <mergeCell ref="E100:I100"/>
    <mergeCell ref="E96:I96"/>
    <mergeCell ref="E99:I99"/>
    <mergeCell ref="F97:J97"/>
  </mergeCells>
  <hyperlinks>
    <hyperlink ref="A97" location="'01.1 - Exteriér'!C2" display="/" xr:uid="{00000000-0004-0000-0000-000000000000}"/>
    <hyperlink ref="A98" location="'01.2 - Interiér a búracie...'!C2" display="/" xr:uid="{00000000-0004-0000-0000-000001000000}"/>
    <hyperlink ref="A99" location="'02 - Zdravotechnika'!C2" display="/" xr:uid="{00000000-0004-0000-0000-000002000000}"/>
    <hyperlink ref="A100" location="'03 - Vykurovanie'!C2" display="/" xr:uid="{00000000-0004-0000-0000-000003000000}"/>
    <hyperlink ref="A101" location="'04 - Elektroinštalácia (v...'!C2" display="/" xr:uid="{00000000-0004-0000-0000-000004000000}"/>
    <hyperlink ref="A104" location="'01.1 - Exteriér_01'!C2" display="/" xr:uid="{00000000-0004-0000-0000-000005000000}"/>
    <hyperlink ref="A105" location="'01.2 - Interiér a búracie..._01'!C2" display="/" xr:uid="{00000000-0004-0000-0000-000006000000}"/>
    <hyperlink ref="A106" location="'02 - Zdravotechnika_01'!C2" display="/" xr:uid="{00000000-0004-0000-0000-000007000000}"/>
    <hyperlink ref="A107" location="'03 - Vykurovanie_01'!C2" display="/" xr:uid="{00000000-0004-0000-0000-000008000000}"/>
    <hyperlink ref="A108" location="'SO 300 - Konštrukcia výsl...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8" t="s">
        <v>1216</v>
      </c>
      <c r="F9" s="220"/>
      <c r="G9" s="220"/>
      <c r="H9" s="220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6" t="s">
        <v>965</v>
      </c>
      <c r="F11" s="220"/>
      <c r="G11" s="220"/>
      <c r="H11" s="220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1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33</v>
      </c>
      <c r="J32" s="65">
        <f>ROUND(J124,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5" customHeight="1">
      <c r="B35" s="28"/>
      <c r="D35" s="54" t="s">
        <v>37</v>
      </c>
      <c r="E35" s="33" t="s">
        <v>38</v>
      </c>
      <c r="F35" s="95">
        <f>ROUND((SUM(BE124:BE185)),  2)</f>
        <v>0</v>
      </c>
      <c r="G35" s="96"/>
      <c r="H35" s="96"/>
      <c r="I35" s="97">
        <v>0.23</v>
      </c>
      <c r="J35" s="95">
        <f>ROUND(((SUM(BE124:BE185))*I35),  2)</f>
        <v>0</v>
      </c>
      <c r="L35" s="28"/>
    </row>
    <row r="36" spans="2:12" s="1" customFormat="1" ht="14.45" customHeight="1">
      <c r="B36" s="28"/>
      <c r="E36" s="33" t="s">
        <v>39</v>
      </c>
      <c r="F36" s="84">
        <f>ROUND((SUM(BF124:BF185)),  2)</f>
        <v>0</v>
      </c>
      <c r="I36" s="98">
        <v>0.23</v>
      </c>
      <c r="J36" s="84">
        <f>ROUND(((SUM(BF124:BF185))*I36),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4">
        <f>ROUND((SUM(BG124:BG185)),  2)</f>
        <v>0</v>
      </c>
      <c r="I37" s="98">
        <v>0.23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4">
        <f>ROUND((SUM(BH124:BH185)),  2)</f>
        <v>0</v>
      </c>
      <c r="I38" s="98">
        <v>0.23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42</v>
      </c>
      <c r="F39" s="95">
        <f>ROUND((SUM(BI124:BI185)),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8" t="s">
        <v>1216</v>
      </c>
      <c r="F87" s="220"/>
      <c r="G87" s="220"/>
      <c r="H87" s="220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6" t="str">
        <f>E11</f>
        <v>03 - Vykurovanie</v>
      </c>
      <c r="F89" s="220"/>
      <c r="G89" s="220"/>
      <c r="H89" s="220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Kolárovo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Futbalový klub Kolárovo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123</v>
      </c>
      <c r="D96" s="99"/>
      <c r="E96" s="99"/>
      <c r="F96" s="99"/>
      <c r="G96" s="99"/>
      <c r="H96" s="99"/>
      <c r="I96" s="99"/>
      <c r="J96" s="108" t="s">
        <v>124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125</v>
      </c>
      <c r="J98" s="65">
        <f>J124</f>
        <v>0</v>
      </c>
      <c r="L98" s="28"/>
      <c r="AU98" s="13" t="s">
        <v>126</v>
      </c>
    </row>
    <row r="99" spans="2:47" s="8" customFormat="1" ht="24.95" customHeight="1">
      <c r="B99" s="110"/>
      <c r="D99" s="111" t="s">
        <v>966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47" s="8" customFormat="1" ht="24.95" customHeight="1">
      <c r="B100" s="110"/>
      <c r="D100" s="111" t="s">
        <v>967</v>
      </c>
      <c r="E100" s="112"/>
      <c r="F100" s="112"/>
      <c r="G100" s="112"/>
      <c r="H100" s="112"/>
      <c r="I100" s="112"/>
      <c r="J100" s="113">
        <f>J155</f>
        <v>0</v>
      </c>
      <c r="L100" s="110"/>
    </row>
    <row r="101" spans="2:47" s="8" customFormat="1" ht="24.95" customHeight="1">
      <c r="B101" s="110"/>
      <c r="D101" s="111" t="s">
        <v>968</v>
      </c>
      <c r="E101" s="112"/>
      <c r="F101" s="112"/>
      <c r="G101" s="112"/>
      <c r="H101" s="112"/>
      <c r="I101" s="112"/>
      <c r="J101" s="113">
        <f>J166</f>
        <v>0</v>
      </c>
      <c r="L101" s="110"/>
    </row>
    <row r="102" spans="2:47" s="8" customFormat="1" ht="24.95" customHeight="1">
      <c r="B102" s="110"/>
      <c r="D102" s="111" t="s">
        <v>969</v>
      </c>
      <c r="E102" s="112"/>
      <c r="F102" s="112"/>
      <c r="G102" s="112"/>
      <c r="H102" s="112"/>
      <c r="I102" s="112"/>
      <c r="J102" s="113">
        <f>J173</f>
        <v>0</v>
      </c>
      <c r="L102" s="110"/>
    </row>
    <row r="103" spans="2:47" s="1" customFormat="1" ht="21.75" customHeight="1">
      <c r="B103" s="28"/>
      <c r="L103" s="28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>
      <c r="B109" s="28"/>
      <c r="C109" s="17" t="s">
        <v>143</v>
      </c>
      <c r="L109" s="28"/>
    </row>
    <row r="110" spans="2:47" s="1" customFormat="1" ht="6.95" customHeight="1">
      <c r="B110" s="28"/>
      <c r="L110" s="28"/>
    </row>
    <row r="111" spans="2:47" s="1" customFormat="1" ht="12" customHeight="1">
      <c r="B111" s="28"/>
      <c r="C111" s="23" t="s">
        <v>15</v>
      </c>
      <c r="L111" s="28"/>
    </row>
    <row r="112" spans="2:47" s="1" customFormat="1" ht="26.25" customHeight="1">
      <c r="B112" s="28"/>
      <c r="E112" s="218" t="str">
        <f>E7</f>
        <v>Zníženie energetickej náročnosti a rekonštrukcia budov športového areálu</v>
      </c>
      <c r="F112" s="219"/>
      <c r="G112" s="219"/>
      <c r="H112" s="219"/>
      <c r="L112" s="28"/>
    </row>
    <row r="113" spans="2:65" ht="12" customHeight="1">
      <c r="B113" s="16"/>
      <c r="C113" s="23" t="s">
        <v>116</v>
      </c>
      <c r="L113" s="16"/>
    </row>
    <row r="114" spans="2:65" s="1" customFormat="1" ht="16.5" customHeight="1">
      <c r="B114" s="28"/>
      <c r="E114" s="218" t="s">
        <v>1216</v>
      </c>
      <c r="F114" s="220"/>
      <c r="G114" s="220"/>
      <c r="H114" s="220"/>
      <c r="L114" s="28"/>
    </row>
    <row r="115" spans="2:65" s="1" customFormat="1" ht="12" customHeight="1">
      <c r="B115" s="28"/>
      <c r="C115" s="23" t="s">
        <v>118</v>
      </c>
      <c r="L115" s="28"/>
    </row>
    <row r="116" spans="2:65" s="1" customFormat="1" ht="16.5" customHeight="1">
      <c r="B116" s="28"/>
      <c r="E116" s="176" t="str">
        <f>E11</f>
        <v>03 - Vykurovanie</v>
      </c>
      <c r="F116" s="220"/>
      <c r="G116" s="220"/>
      <c r="H116" s="220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F14</f>
        <v>Kolárovo</v>
      </c>
      <c r="I118" s="23" t="s">
        <v>21</v>
      </c>
      <c r="J118" s="51" t="str">
        <f>IF(J14="","",J14)</f>
        <v>Vyplň údaj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22</v>
      </c>
      <c r="F120" s="21" t="str">
        <f>E17</f>
        <v>Futbalový klub Kolárovo</v>
      </c>
      <c r="I120" s="23" t="s">
        <v>28</v>
      </c>
      <c r="J120" s="26" t="str">
        <f>E23</f>
        <v xml:space="preserve"> </v>
      </c>
      <c r="L120" s="28"/>
    </row>
    <row r="121" spans="2:65" s="1" customFormat="1" ht="15.2" customHeight="1">
      <c r="B121" s="28"/>
      <c r="C121" s="23" t="s">
        <v>26</v>
      </c>
      <c r="F121" s="21" t="str">
        <f>IF(E20="","",E20)</f>
        <v>Vyplň údaj</v>
      </c>
      <c r="I121" s="23" t="s">
        <v>31</v>
      </c>
      <c r="J121" s="26" t="str">
        <f>E26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144</v>
      </c>
      <c r="D123" s="120" t="s">
        <v>58</v>
      </c>
      <c r="E123" s="120" t="s">
        <v>54</v>
      </c>
      <c r="F123" s="120" t="s">
        <v>55</v>
      </c>
      <c r="G123" s="120" t="s">
        <v>145</v>
      </c>
      <c r="H123" s="120" t="s">
        <v>146</v>
      </c>
      <c r="I123" s="120" t="s">
        <v>147</v>
      </c>
      <c r="J123" s="121" t="s">
        <v>124</v>
      </c>
      <c r="K123" s="122" t="s">
        <v>148</v>
      </c>
      <c r="L123" s="118"/>
      <c r="M123" s="58" t="s">
        <v>1</v>
      </c>
      <c r="N123" s="59" t="s">
        <v>37</v>
      </c>
      <c r="O123" s="59" t="s">
        <v>149</v>
      </c>
      <c r="P123" s="59" t="s">
        <v>150</v>
      </c>
      <c r="Q123" s="59" t="s">
        <v>151</v>
      </c>
      <c r="R123" s="59" t="s">
        <v>152</v>
      </c>
      <c r="S123" s="59" t="s">
        <v>153</v>
      </c>
      <c r="T123" s="60" t="s">
        <v>154</v>
      </c>
    </row>
    <row r="124" spans="2:65" s="1" customFormat="1" ht="22.9" customHeight="1">
      <c r="B124" s="28"/>
      <c r="C124" s="63" t="s">
        <v>125</v>
      </c>
      <c r="J124" s="123">
        <f>BK124</f>
        <v>0</v>
      </c>
      <c r="L124" s="28"/>
      <c r="M124" s="61"/>
      <c r="N124" s="52"/>
      <c r="O124" s="52"/>
      <c r="P124" s="124">
        <f>P125+P155+P166+P173</f>
        <v>0</v>
      </c>
      <c r="Q124" s="52"/>
      <c r="R124" s="124">
        <f>R125+R155+R166+R173</f>
        <v>0</v>
      </c>
      <c r="S124" s="52"/>
      <c r="T124" s="125">
        <f>T125+T155+T166+T173</f>
        <v>0</v>
      </c>
      <c r="AT124" s="13" t="s">
        <v>72</v>
      </c>
      <c r="AU124" s="13" t="s">
        <v>126</v>
      </c>
      <c r="BK124" s="126">
        <f>BK125+BK155+BK166+BK173</f>
        <v>0</v>
      </c>
    </row>
    <row r="125" spans="2:65" s="11" customFormat="1" ht="25.9" customHeight="1">
      <c r="B125" s="127"/>
      <c r="D125" s="128" t="s">
        <v>72</v>
      </c>
      <c r="E125" s="129" t="s">
        <v>806</v>
      </c>
      <c r="F125" s="129" t="s">
        <v>970</v>
      </c>
      <c r="I125" s="130"/>
      <c r="J125" s="131">
        <f>BK125</f>
        <v>0</v>
      </c>
      <c r="L125" s="127"/>
      <c r="M125" s="132"/>
      <c r="P125" s="133">
        <f>SUM(P126:P154)</f>
        <v>0</v>
      </c>
      <c r="R125" s="133">
        <f>SUM(R126:R154)</f>
        <v>0</v>
      </c>
      <c r="T125" s="134">
        <f>SUM(T126:T154)</f>
        <v>0</v>
      </c>
      <c r="AR125" s="128" t="s">
        <v>80</v>
      </c>
      <c r="AT125" s="135" t="s">
        <v>72</v>
      </c>
      <c r="AU125" s="135" t="s">
        <v>73</v>
      </c>
      <c r="AY125" s="128" t="s">
        <v>157</v>
      </c>
      <c r="BK125" s="136">
        <f>SUM(BK126:BK154)</f>
        <v>0</v>
      </c>
    </row>
    <row r="126" spans="2:65" s="1" customFormat="1" ht="49.15" customHeight="1">
      <c r="B126" s="139"/>
      <c r="C126" s="140" t="s">
        <v>80</v>
      </c>
      <c r="D126" s="140" t="s">
        <v>159</v>
      </c>
      <c r="E126" s="141" t="s">
        <v>1315</v>
      </c>
      <c r="F126" s="142" t="s">
        <v>1316</v>
      </c>
      <c r="G126" s="143" t="s">
        <v>245</v>
      </c>
      <c r="H126" s="144">
        <v>1</v>
      </c>
      <c r="I126" s="145"/>
      <c r="J126" s="146">
        <f t="shared" ref="J126:J154" si="0">ROUND(I126*H126,2)</f>
        <v>0</v>
      </c>
      <c r="K126" s="147"/>
      <c r="L126" s="28"/>
      <c r="M126" s="148" t="s">
        <v>1</v>
      </c>
      <c r="N126" s="149" t="s">
        <v>39</v>
      </c>
      <c r="P126" s="150">
        <f t="shared" ref="P126:P154" si="1">O126*H126</f>
        <v>0</v>
      </c>
      <c r="Q126" s="150">
        <v>0</v>
      </c>
      <c r="R126" s="150">
        <f t="shared" ref="R126:R154" si="2">Q126*H126</f>
        <v>0</v>
      </c>
      <c r="S126" s="150">
        <v>0</v>
      </c>
      <c r="T126" s="151">
        <f t="shared" ref="T126:T154" si="3">S126*H126</f>
        <v>0</v>
      </c>
      <c r="AR126" s="152" t="s">
        <v>223</v>
      </c>
      <c r="AT126" s="152" t="s">
        <v>159</v>
      </c>
      <c r="AU126" s="152" t="s">
        <v>80</v>
      </c>
      <c r="AY126" s="13" t="s">
        <v>157</v>
      </c>
      <c r="BE126" s="153">
        <f t="shared" ref="BE126:BE154" si="4">IF(N126="základná",J126,0)</f>
        <v>0</v>
      </c>
      <c r="BF126" s="153">
        <f t="shared" ref="BF126:BF154" si="5">IF(N126="znížená",J126,0)</f>
        <v>0</v>
      </c>
      <c r="BG126" s="153">
        <f t="shared" ref="BG126:BG154" si="6">IF(N126="zákl. prenesená",J126,0)</f>
        <v>0</v>
      </c>
      <c r="BH126" s="153">
        <f t="shared" ref="BH126:BH154" si="7">IF(N126="zníž. prenesená",J126,0)</f>
        <v>0</v>
      </c>
      <c r="BI126" s="153">
        <f t="shared" ref="BI126:BI154" si="8">IF(N126="nulová",J126,0)</f>
        <v>0</v>
      </c>
      <c r="BJ126" s="13" t="s">
        <v>85</v>
      </c>
      <c r="BK126" s="153">
        <f t="shared" ref="BK126:BK154" si="9">ROUND(I126*H126,2)</f>
        <v>0</v>
      </c>
      <c r="BL126" s="13" t="s">
        <v>223</v>
      </c>
      <c r="BM126" s="152" t="s">
        <v>85</v>
      </c>
    </row>
    <row r="127" spans="2:65" s="1" customFormat="1" ht="16.5" customHeight="1">
      <c r="B127" s="139"/>
      <c r="C127" s="140" t="s">
        <v>85</v>
      </c>
      <c r="D127" s="140" t="s">
        <v>159</v>
      </c>
      <c r="E127" s="141" t="s">
        <v>973</v>
      </c>
      <c r="F127" s="142" t="s">
        <v>974</v>
      </c>
      <c r="G127" s="143" t="s">
        <v>245</v>
      </c>
      <c r="H127" s="144">
        <v>1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39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223</v>
      </c>
      <c r="AT127" s="152" t="s">
        <v>159</v>
      </c>
      <c r="AU127" s="152" t="s">
        <v>80</v>
      </c>
      <c r="AY127" s="13" t="s">
        <v>157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85</v>
      </c>
      <c r="BK127" s="153">
        <f t="shared" si="9"/>
        <v>0</v>
      </c>
      <c r="BL127" s="13" t="s">
        <v>223</v>
      </c>
      <c r="BM127" s="152" t="s">
        <v>163</v>
      </c>
    </row>
    <row r="128" spans="2:65" s="1" customFormat="1" ht="16.5" customHeight="1">
      <c r="B128" s="139"/>
      <c r="C128" s="140" t="s">
        <v>90</v>
      </c>
      <c r="D128" s="140" t="s">
        <v>159</v>
      </c>
      <c r="E128" s="141" t="s">
        <v>977</v>
      </c>
      <c r="F128" s="142" t="s">
        <v>978</v>
      </c>
      <c r="G128" s="143" t="s">
        <v>245</v>
      </c>
      <c r="H128" s="144">
        <v>1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39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223</v>
      </c>
      <c r="AT128" s="152" t="s">
        <v>159</v>
      </c>
      <c r="AU128" s="152" t="s">
        <v>80</v>
      </c>
      <c r="AY128" s="13" t="s">
        <v>157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85</v>
      </c>
      <c r="BK128" s="153">
        <f t="shared" si="9"/>
        <v>0</v>
      </c>
      <c r="BL128" s="13" t="s">
        <v>223</v>
      </c>
      <c r="BM128" s="152" t="s">
        <v>178</v>
      </c>
    </row>
    <row r="129" spans="2:65" s="1" customFormat="1" ht="24.2" customHeight="1">
      <c r="B129" s="139"/>
      <c r="C129" s="140" t="s">
        <v>163</v>
      </c>
      <c r="D129" s="140" t="s">
        <v>159</v>
      </c>
      <c r="E129" s="141" t="s">
        <v>1317</v>
      </c>
      <c r="F129" s="142" t="s">
        <v>980</v>
      </c>
      <c r="G129" s="143" t="s">
        <v>245</v>
      </c>
      <c r="H129" s="144">
        <v>1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39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223</v>
      </c>
      <c r="AT129" s="152" t="s">
        <v>159</v>
      </c>
      <c r="AU129" s="152" t="s">
        <v>80</v>
      </c>
      <c r="AY129" s="13" t="s">
        <v>157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85</v>
      </c>
      <c r="BK129" s="153">
        <f t="shared" si="9"/>
        <v>0</v>
      </c>
      <c r="BL129" s="13" t="s">
        <v>223</v>
      </c>
      <c r="BM129" s="152" t="s">
        <v>187</v>
      </c>
    </row>
    <row r="130" spans="2:65" s="1" customFormat="1" ht="24.2" customHeight="1">
      <c r="B130" s="139"/>
      <c r="C130" s="140" t="s">
        <v>174</v>
      </c>
      <c r="D130" s="140" t="s">
        <v>159</v>
      </c>
      <c r="E130" s="141" t="s">
        <v>981</v>
      </c>
      <c r="F130" s="142" t="s">
        <v>982</v>
      </c>
      <c r="G130" s="143" t="s">
        <v>245</v>
      </c>
      <c r="H130" s="144">
        <v>1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39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223</v>
      </c>
      <c r="AT130" s="152" t="s">
        <v>159</v>
      </c>
      <c r="AU130" s="152" t="s">
        <v>80</v>
      </c>
      <c r="AY130" s="13" t="s">
        <v>157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85</v>
      </c>
      <c r="BK130" s="153">
        <f t="shared" si="9"/>
        <v>0</v>
      </c>
      <c r="BL130" s="13" t="s">
        <v>223</v>
      </c>
      <c r="BM130" s="152" t="s">
        <v>197</v>
      </c>
    </row>
    <row r="131" spans="2:65" s="1" customFormat="1" ht="24.2" customHeight="1">
      <c r="B131" s="139"/>
      <c r="C131" s="140" t="s">
        <v>178</v>
      </c>
      <c r="D131" s="140" t="s">
        <v>159</v>
      </c>
      <c r="E131" s="141" t="s">
        <v>1318</v>
      </c>
      <c r="F131" s="142" t="s">
        <v>1319</v>
      </c>
      <c r="G131" s="143" t="s">
        <v>245</v>
      </c>
      <c r="H131" s="144">
        <v>1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39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223</v>
      </c>
      <c r="AT131" s="152" t="s">
        <v>159</v>
      </c>
      <c r="AU131" s="152" t="s">
        <v>80</v>
      </c>
      <c r="AY131" s="13" t="s">
        <v>157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85</v>
      </c>
      <c r="BK131" s="153">
        <f t="shared" si="9"/>
        <v>0</v>
      </c>
      <c r="BL131" s="13" t="s">
        <v>223</v>
      </c>
      <c r="BM131" s="152" t="s">
        <v>207</v>
      </c>
    </row>
    <row r="132" spans="2:65" s="1" customFormat="1" ht="24.2" customHeight="1">
      <c r="B132" s="139"/>
      <c r="C132" s="140" t="s">
        <v>182</v>
      </c>
      <c r="D132" s="140" t="s">
        <v>159</v>
      </c>
      <c r="E132" s="141" t="s">
        <v>1320</v>
      </c>
      <c r="F132" s="142" t="s">
        <v>1321</v>
      </c>
      <c r="G132" s="143" t="s">
        <v>245</v>
      </c>
      <c r="H132" s="144">
        <v>1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39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223</v>
      </c>
      <c r="AT132" s="152" t="s">
        <v>159</v>
      </c>
      <c r="AU132" s="152" t="s">
        <v>80</v>
      </c>
      <c r="AY132" s="13" t="s">
        <v>157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85</v>
      </c>
      <c r="BK132" s="153">
        <f t="shared" si="9"/>
        <v>0</v>
      </c>
      <c r="BL132" s="13" t="s">
        <v>223</v>
      </c>
      <c r="BM132" s="152" t="s">
        <v>215</v>
      </c>
    </row>
    <row r="133" spans="2:65" s="1" customFormat="1" ht="24.2" customHeight="1">
      <c r="B133" s="139"/>
      <c r="C133" s="140" t="s">
        <v>187</v>
      </c>
      <c r="D133" s="140" t="s">
        <v>159</v>
      </c>
      <c r="E133" s="141" t="s">
        <v>1322</v>
      </c>
      <c r="F133" s="142" t="s">
        <v>1323</v>
      </c>
      <c r="G133" s="143" t="s">
        <v>245</v>
      </c>
      <c r="H133" s="144">
        <v>1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223</v>
      </c>
      <c r="AT133" s="152" t="s">
        <v>159</v>
      </c>
      <c r="AU133" s="152" t="s">
        <v>80</v>
      </c>
      <c r="AY133" s="13" t="s">
        <v>157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85</v>
      </c>
      <c r="BK133" s="153">
        <f t="shared" si="9"/>
        <v>0</v>
      </c>
      <c r="BL133" s="13" t="s">
        <v>223</v>
      </c>
      <c r="BM133" s="152" t="s">
        <v>223</v>
      </c>
    </row>
    <row r="134" spans="2:65" s="1" customFormat="1" ht="24.2" customHeight="1">
      <c r="B134" s="139"/>
      <c r="C134" s="140" t="s">
        <v>192</v>
      </c>
      <c r="D134" s="140" t="s">
        <v>159</v>
      </c>
      <c r="E134" s="141" t="s">
        <v>1324</v>
      </c>
      <c r="F134" s="142" t="s">
        <v>1325</v>
      </c>
      <c r="G134" s="143" t="s">
        <v>245</v>
      </c>
      <c r="H134" s="144">
        <v>1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39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223</v>
      </c>
      <c r="AT134" s="152" t="s">
        <v>159</v>
      </c>
      <c r="AU134" s="152" t="s">
        <v>80</v>
      </c>
      <c r="AY134" s="13" t="s">
        <v>157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85</v>
      </c>
      <c r="BK134" s="153">
        <f t="shared" si="9"/>
        <v>0</v>
      </c>
      <c r="BL134" s="13" t="s">
        <v>223</v>
      </c>
      <c r="BM134" s="152" t="s">
        <v>231</v>
      </c>
    </row>
    <row r="135" spans="2:65" s="1" customFormat="1" ht="16.5" customHeight="1">
      <c r="B135" s="139"/>
      <c r="C135" s="140" t="s">
        <v>197</v>
      </c>
      <c r="D135" s="140" t="s">
        <v>159</v>
      </c>
      <c r="E135" s="141" t="s">
        <v>995</v>
      </c>
      <c r="F135" s="142" t="s">
        <v>996</v>
      </c>
      <c r="G135" s="143" t="s">
        <v>245</v>
      </c>
      <c r="H135" s="144">
        <v>1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223</v>
      </c>
      <c r="AT135" s="152" t="s">
        <v>159</v>
      </c>
      <c r="AU135" s="152" t="s">
        <v>80</v>
      </c>
      <c r="AY135" s="13" t="s">
        <v>157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85</v>
      </c>
      <c r="BK135" s="153">
        <f t="shared" si="9"/>
        <v>0</v>
      </c>
      <c r="BL135" s="13" t="s">
        <v>223</v>
      </c>
      <c r="BM135" s="152" t="s">
        <v>241</v>
      </c>
    </row>
    <row r="136" spans="2:65" s="1" customFormat="1" ht="16.5" customHeight="1">
      <c r="B136" s="139"/>
      <c r="C136" s="140" t="s">
        <v>202</v>
      </c>
      <c r="D136" s="140" t="s">
        <v>159</v>
      </c>
      <c r="E136" s="141" t="s">
        <v>997</v>
      </c>
      <c r="F136" s="142" t="s">
        <v>998</v>
      </c>
      <c r="G136" s="143" t="s">
        <v>245</v>
      </c>
      <c r="H136" s="144">
        <v>2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39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223</v>
      </c>
      <c r="AT136" s="152" t="s">
        <v>159</v>
      </c>
      <c r="AU136" s="152" t="s">
        <v>80</v>
      </c>
      <c r="AY136" s="13" t="s">
        <v>157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85</v>
      </c>
      <c r="BK136" s="153">
        <f t="shared" si="9"/>
        <v>0</v>
      </c>
      <c r="BL136" s="13" t="s">
        <v>223</v>
      </c>
      <c r="BM136" s="152" t="s">
        <v>251</v>
      </c>
    </row>
    <row r="137" spans="2:65" s="1" customFormat="1" ht="16.5" customHeight="1">
      <c r="B137" s="139"/>
      <c r="C137" s="140" t="s">
        <v>207</v>
      </c>
      <c r="D137" s="140" t="s">
        <v>159</v>
      </c>
      <c r="E137" s="141" t="s">
        <v>1001</v>
      </c>
      <c r="F137" s="142" t="s">
        <v>1002</v>
      </c>
      <c r="G137" s="143" t="s">
        <v>245</v>
      </c>
      <c r="H137" s="144">
        <v>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39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223</v>
      </c>
      <c r="AT137" s="152" t="s">
        <v>159</v>
      </c>
      <c r="AU137" s="152" t="s">
        <v>80</v>
      </c>
      <c r="AY137" s="13" t="s">
        <v>157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85</v>
      </c>
      <c r="BK137" s="153">
        <f t="shared" si="9"/>
        <v>0</v>
      </c>
      <c r="BL137" s="13" t="s">
        <v>223</v>
      </c>
      <c r="BM137" s="152" t="s">
        <v>258</v>
      </c>
    </row>
    <row r="138" spans="2:65" s="1" customFormat="1" ht="24.2" customHeight="1">
      <c r="B138" s="139"/>
      <c r="C138" s="140" t="s">
        <v>211</v>
      </c>
      <c r="D138" s="140" t="s">
        <v>159</v>
      </c>
      <c r="E138" s="141" t="s">
        <v>1326</v>
      </c>
      <c r="F138" s="142" t="s">
        <v>1327</v>
      </c>
      <c r="G138" s="143" t="s">
        <v>245</v>
      </c>
      <c r="H138" s="144">
        <v>1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223</v>
      </c>
      <c r="AT138" s="152" t="s">
        <v>159</v>
      </c>
      <c r="AU138" s="152" t="s">
        <v>80</v>
      </c>
      <c r="AY138" s="13" t="s">
        <v>157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85</v>
      </c>
      <c r="BK138" s="153">
        <f t="shared" si="9"/>
        <v>0</v>
      </c>
      <c r="BL138" s="13" t="s">
        <v>223</v>
      </c>
      <c r="BM138" s="152" t="s">
        <v>266</v>
      </c>
    </row>
    <row r="139" spans="2:65" s="1" customFormat="1" ht="16.5" customHeight="1">
      <c r="B139" s="139"/>
      <c r="C139" s="140" t="s">
        <v>215</v>
      </c>
      <c r="D139" s="140" t="s">
        <v>159</v>
      </c>
      <c r="E139" s="141" t="s">
        <v>1005</v>
      </c>
      <c r="F139" s="142" t="s">
        <v>1006</v>
      </c>
      <c r="G139" s="143" t="s">
        <v>245</v>
      </c>
      <c r="H139" s="144">
        <v>1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223</v>
      </c>
      <c r="AT139" s="152" t="s">
        <v>159</v>
      </c>
      <c r="AU139" s="152" t="s">
        <v>80</v>
      </c>
      <c r="AY139" s="13" t="s">
        <v>157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85</v>
      </c>
      <c r="BK139" s="153">
        <f t="shared" si="9"/>
        <v>0</v>
      </c>
      <c r="BL139" s="13" t="s">
        <v>223</v>
      </c>
      <c r="BM139" s="152" t="s">
        <v>274</v>
      </c>
    </row>
    <row r="140" spans="2:65" s="1" customFormat="1" ht="16.5" customHeight="1">
      <c r="B140" s="139"/>
      <c r="C140" s="140" t="s">
        <v>219</v>
      </c>
      <c r="D140" s="140" t="s">
        <v>159</v>
      </c>
      <c r="E140" s="141" t="s">
        <v>1007</v>
      </c>
      <c r="F140" s="142" t="s">
        <v>1008</v>
      </c>
      <c r="G140" s="143" t="s">
        <v>245</v>
      </c>
      <c r="H140" s="144">
        <v>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39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223</v>
      </c>
      <c r="AT140" s="152" t="s">
        <v>159</v>
      </c>
      <c r="AU140" s="152" t="s">
        <v>80</v>
      </c>
      <c r="AY140" s="13" t="s">
        <v>157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85</v>
      </c>
      <c r="BK140" s="153">
        <f t="shared" si="9"/>
        <v>0</v>
      </c>
      <c r="BL140" s="13" t="s">
        <v>223</v>
      </c>
      <c r="BM140" s="152" t="s">
        <v>288</v>
      </c>
    </row>
    <row r="141" spans="2:65" s="1" customFormat="1" ht="16.5" customHeight="1">
      <c r="B141" s="139"/>
      <c r="C141" s="140" t="s">
        <v>223</v>
      </c>
      <c r="D141" s="140" t="s">
        <v>159</v>
      </c>
      <c r="E141" s="141" t="s">
        <v>1328</v>
      </c>
      <c r="F141" s="142" t="s">
        <v>1329</v>
      </c>
      <c r="G141" s="143" t="s">
        <v>245</v>
      </c>
      <c r="H141" s="144">
        <v>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39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223</v>
      </c>
      <c r="AT141" s="152" t="s">
        <v>159</v>
      </c>
      <c r="AU141" s="152" t="s">
        <v>80</v>
      </c>
      <c r="AY141" s="13" t="s">
        <v>157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85</v>
      </c>
      <c r="BK141" s="153">
        <f t="shared" si="9"/>
        <v>0</v>
      </c>
      <c r="BL141" s="13" t="s">
        <v>223</v>
      </c>
      <c r="BM141" s="152" t="s">
        <v>295</v>
      </c>
    </row>
    <row r="142" spans="2:65" s="1" customFormat="1" ht="24.2" customHeight="1">
      <c r="B142" s="139"/>
      <c r="C142" s="140" t="s">
        <v>227</v>
      </c>
      <c r="D142" s="140" t="s">
        <v>159</v>
      </c>
      <c r="E142" s="141" t="s">
        <v>1330</v>
      </c>
      <c r="F142" s="142" t="s">
        <v>1331</v>
      </c>
      <c r="G142" s="143" t="s">
        <v>245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223</v>
      </c>
      <c r="AT142" s="152" t="s">
        <v>159</v>
      </c>
      <c r="AU142" s="152" t="s">
        <v>80</v>
      </c>
      <c r="AY142" s="13" t="s">
        <v>157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85</v>
      </c>
      <c r="BK142" s="153">
        <f t="shared" si="9"/>
        <v>0</v>
      </c>
      <c r="BL142" s="13" t="s">
        <v>223</v>
      </c>
      <c r="BM142" s="152" t="s">
        <v>307</v>
      </c>
    </row>
    <row r="143" spans="2:65" s="1" customFormat="1" ht="16.5" customHeight="1">
      <c r="B143" s="139"/>
      <c r="C143" s="140" t="s">
        <v>231</v>
      </c>
      <c r="D143" s="140" t="s">
        <v>159</v>
      </c>
      <c r="E143" s="141" t="s">
        <v>1332</v>
      </c>
      <c r="F143" s="142" t="s">
        <v>1333</v>
      </c>
      <c r="G143" s="143" t="s">
        <v>245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39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223</v>
      </c>
      <c r="AT143" s="152" t="s">
        <v>159</v>
      </c>
      <c r="AU143" s="152" t="s">
        <v>80</v>
      </c>
      <c r="AY143" s="13" t="s">
        <v>157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85</v>
      </c>
      <c r="BK143" s="153">
        <f t="shared" si="9"/>
        <v>0</v>
      </c>
      <c r="BL143" s="13" t="s">
        <v>223</v>
      </c>
      <c r="BM143" s="152" t="s">
        <v>315</v>
      </c>
    </row>
    <row r="144" spans="2:65" s="1" customFormat="1" ht="16.5" customHeight="1">
      <c r="B144" s="139"/>
      <c r="C144" s="140" t="s">
        <v>236</v>
      </c>
      <c r="D144" s="140" t="s">
        <v>159</v>
      </c>
      <c r="E144" s="141" t="s">
        <v>1334</v>
      </c>
      <c r="F144" s="142" t="s">
        <v>1335</v>
      </c>
      <c r="G144" s="143" t="s">
        <v>245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223</v>
      </c>
      <c r="AT144" s="152" t="s">
        <v>159</v>
      </c>
      <c r="AU144" s="152" t="s">
        <v>80</v>
      </c>
      <c r="AY144" s="13" t="s">
        <v>157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85</v>
      </c>
      <c r="BK144" s="153">
        <f t="shared" si="9"/>
        <v>0</v>
      </c>
      <c r="BL144" s="13" t="s">
        <v>223</v>
      </c>
      <c r="BM144" s="152" t="s">
        <v>323</v>
      </c>
    </row>
    <row r="145" spans="2:65" s="1" customFormat="1" ht="16.5" customHeight="1">
      <c r="B145" s="139"/>
      <c r="C145" s="140" t="s">
        <v>241</v>
      </c>
      <c r="D145" s="140" t="s">
        <v>159</v>
      </c>
      <c r="E145" s="141" t="s">
        <v>1017</v>
      </c>
      <c r="F145" s="142" t="s">
        <v>1018</v>
      </c>
      <c r="G145" s="143" t="s">
        <v>245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223</v>
      </c>
      <c r="AT145" s="152" t="s">
        <v>159</v>
      </c>
      <c r="AU145" s="152" t="s">
        <v>80</v>
      </c>
      <c r="AY145" s="13" t="s">
        <v>157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85</v>
      </c>
      <c r="BK145" s="153">
        <f t="shared" si="9"/>
        <v>0</v>
      </c>
      <c r="BL145" s="13" t="s">
        <v>223</v>
      </c>
      <c r="BM145" s="152" t="s">
        <v>333</v>
      </c>
    </row>
    <row r="146" spans="2:65" s="1" customFormat="1" ht="16.5" customHeight="1">
      <c r="B146" s="139"/>
      <c r="C146" s="140" t="s">
        <v>247</v>
      </c>
      <c r="D146" s="140" t="s">
        <v>159</v>
      </c>
      <c r="E146" s="141" t="s">
        <v>1023</v>
      </c>
      <c r="F146" s="142" t="s">
        <v>1024</v>
      </c>
      <c r="G146" s="143" t="s">
        <v>245</v>
      </c>
      <c r="H146" s="144">
        <v>16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223</v>
      </c>
      <c r="AT146" s="152" t="s">
        <v>159</v>
      </c>
      <c r="AU146" s="152" t="s">
        <v>80</v>
      </c>
      <c r="AY146" s="13" t="s">
        <v>157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85</v>
      </c>
      <c r="BK146" s="153">
        <f t="shared" si="9"/>
        <v>0</v>
      </c>
      <c r="BL146" s="13" t="s">
        <v>223</v>
      </c>
      <c r="BM146" s="152" t="s">
        <v>341</v>
      </c>
    </row>
    <row r="147" spans="2:65" s="1" customFormat="1" ht="16.5" customHeight="1">
      <c r="B147" s="139"/>
      <c r="C147" s="140" t="s">
        <v>251</v>
      </c>
      <c r="D147" s="140" t="s">
        <v>159</v>
      </c>
      <c r="E147" s="141" t="s">
        <v>1025</v>
      </c>
      <c r="F147" s="142" t="s">
        <v>1026</v>
      </c>
      <c r="G147" s="143" t="s">
        <v>245</v>
      </c>
      <c r="H147" s="144">
        <v>6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223</v>
      </c>
      <c r="AT147" s="152" t="s">
        <v>159</v>
      </c>
      <c r="AU147" s="152" t="s">
        <v>80</v>
      </c>
      <c r="AY147" s="13" t="s">
        <v>157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85</v>
      </c>
      <c r="BK147" s="153">
        <f t="shared" si="9"/>
        <v>0</v>
      </c>
      <c r="BL147" s="13" t="s">
        <v>223</v>
      </c>
      <c r="BM147" s="152" t="s">
        <v>351</v>
      </c>
    </row>
    <row r="148" spans="2:65" s="1" customFormat="1" ht="16.5" customHeight="1">
      <c r="B148" s="139"/>
      <c r="C148" s="140" t="s">
        <v>7</v>
      </c>
      <c r="D148" s="140" t="s">
        <v>159</v>
      </c>
      <c r="E148" s="141" t="s">
        <v>1336</v>
      </c>
      <c r="F148" s="142" t="s">
        <v>1337</v>
      </c>
      <c r="G148" s="143" t="s">
        <v>245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223</v>
      </c>
      <c r="AT148" s="152" t="s">
        <v>159</v>
      </c>
      <c r="AU148" s="152" t="s">
        <v>80</v>
      </c>
      <c r="AY148" s="13" t="s">
        <v>157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85</v>
      </c>
      <c r="BK148" s="153">
        <f t="shared" si="9"/>
        <v>0</v>
      </c>
      <c r="BL148" s="13" t="s">
        <v>223</v>
      </c>
      <c r="BM148" s="152" t="s">
        <v>359</v>
      </c>
    </row>
    <row r="149" spans="2:65" s="1" customFormat="1" ht="16.5" customHeight="1">
      <c r="B149" s="139"/>
      <c r="C149" s="140" t="s">
        <v>258</v>
      </c>
      <c r="D149" s="140" t="s">
        <v>159</v>
      </c>
      <c r="E149" s="141" t="s">
        <v>1338</v>
      </c>
      <c r="F149" s="142" t="s">
        <v>1339</v>
      </c>
      <c r="G149" s="143" t="s">
        <v>245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223</v>
      </c>
      <c r="AT149" s="152" t="s">
        <v>159</v>
      </c>
      <c r="AU149" s="152" t="s">
        <v>80</v>
      </c>
      <c r="AY149" s="13" t="s">
        <v>157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85</v>
      </c>
      <c r="BK149" s="153">
        <f t="shared" si="9"/>
        <v>0</v>
      </c>
      <c r="BL149" s="13" t="s">
        <v>223</v>
      </c>
      <c r="BM149" s="152" t="s">
        <v>367</v>
      </c>
    </row>
    <row r="150" spans="2:65" s="1" customFormat="1" ht="16.5" customHeight="1">
      <c r="B150" s="139"/>
      <c r="C150" s="140" t="s">
        <v>262</v>
      </c>
      <c r="D150" s="140" t="s">
        <v>159</v>
      </c>
      <c r="E150" s="141" t="s">
        <v>1031</v>
      </c>
      <c r="F150" s="142" t="s">
        <v>1032</v>
      </c>
      <c r="G150" s="143" t="s">
        <v>245</v>
      </c>
      <c r="H150" s="144">
        <v>6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223</v>
      </c>
      <c r="AT150" s="152" t="s">
        <v>159</v>
      </c>
      <c r="AU150" s="152" t="s">
        <v>80</v>
      </c>
      <c r="AY150" s="13" t="s">
        <v>157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85</v>
      </c>
      <c r="BK150" s="153">
        <f t="shared" si="9"/>
        <v>0</v>
      </c>
      <c r="BL150" s="13" t="s">
        <v>223</v>
      </c>
      <c r="BM150" s="152" t="s">
        <v>377</v>
      </c>
    </row>
    <row r="151" spans="2:65" s="1" customFormat="1" ht="16.5" customHeight="1">
      <c r="B151" s="139"/>
      <c r="C151" s="140" t="s">
        <v>266</v>
      </c>
      <c r="D151" s="140" t="s">
        <v>159</v>
      </c>
      <c r="E151" s="141" t="s">
        <v>1033</v>
      </c>
      <c r="F151" s="142" t="s">
        <v>1034</v>
      </c>
      <c r="G151" s="143" t="s">
        <v>245</v>
      </c>
      <c r="H151" s="144">
        <v>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223</v>
      </c>
      <c r="AT151" s="152" t="s">
        <v>159</v>
      </c>
      <c r="AU151" s="152" t="s">
        <v>80</v>
      </c>
      <c r="AY151" s="13" t="s">
        <v>157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85</v>
      </c>
      <c r="BK151" s="153">
        <f t="shared" si="9"/>
        <v>0</v>
      </c>
      <c r="BL151" s="13" t="s">
        <v>223</v>
      </c>
      <c r="BM151" s="152" t="s">
        <v>387</v>
      </c>
    </row>
    <row r="152" spans="2:65" s="1" customFormat="1" ht="16.5" customHeight="1">
      <c r="B152" s="139"/>
      <c r="C152" s="140" t="s">
        <v>270</v>
      </c>
      <c r="D152" s="140" t="s">
        <v>159</v>
      </c>
      <c r="E152" s="141" t="s">
        <v>1035</v>
      </c>
      <c r="F152" s="142" t="s">
        <v>1036</v>
      </c>
      <c r="G152" s="143" t="s">
        <v>245</v>
      </c>
      <c r="H152" s="144">
        <v>2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39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223</v>
      </c>
      <c r="AT152" s="152" t="s">
        <v>159</v>
      </c>
      <c r="AU152" s="152" t="s">
        <v>80</v>
      </c>
      <c r="AY152" s="13" t="s">
        <v>157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85</v>
      </c>
      <c r="BK152" s="153">
        <f t="shared" si="9"/>
        <v>0</v>
      </c>
      <c r="BL152" s="13" t="s">
        <v>223</v>
      </c>
      <c r="BM152" s="152" t="s">
        <v>395</v>
      </c>
    </row>
    <row r="153" spans="2:65" s="1" customFormat="1" ht="16.5" customHeight="1">
      <c r="B153" s="139"/>
      <c r="C153" s="140" t="s">
        <v>274</v>
      </c>
      <c r="D153" s="140" t="s">
        <v>159</v>
      </c>
      <c r="E153" s="141" t="s">
        <v>1037</v>
      </c>
      <c r="F153" s="142" t="s">
        <v>1038</v>
      </c>
      <c r="G153" s="143" t="s">
        <v>245</v>
      </c>
      <c r="H153" s="144">
        <v>5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39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223</v>
      </c>
      <c r="AT153" s="152" t="s">
        <v>159</v>
      </c>
      <c r="AU153" s="152" t="s">
        <v>80</v>
      </c>
      <c r="AY153" s="13" t="s">
        <v>157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85</v>
      </c>
      <c r="BK153" s="153">
        <f t="shared" si="9"/>
        <v>0</v>
      </c>
      <c r="BL153" s="13" t="s">
        <v>223</v>
      </c>
      <c r="BM153" s="152" t="s">
        <v>403</v>
      </c>
    </row>
    <row r="154" spans="2:65" s="1" customFormat="1" ht="16.5" customHeight="1">
      <c r="B154" s="139"/>
      <c r="C154" s="140" t="s">
        <v>280</v>
      </c>
      <c r="D154" s="140" t="s">
        <v>159</v>
      </c>
      <c r="E154" s="141" t="s">
        <v>1039</v>
      </c>
      <c r="F154" s="142" t="s">
        <v>1040</v>
      </c>
      <c r="G154" s="143" t="s">
        <v>245</v>
      </c>
      <c r="H154" s="144">
        <v>3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39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223</v>
      </c>
      <c r="AT154" s="152" t="s">
        <v>159</v>
      </c>
      <c r="AU154" s="152" t="s">
        <v>80</v>
      </c>
      <c r="AY154" s="13" t="s">
        <v>157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85</v>
      </c>
      <c r="BK154" s="153">
        <f t="shared" si="9"/>
        <v>0</v>
      </c>
      <c r="BL154" s="13" t="s">
        <v>223</v>
      </c>
      <c r="BM154" s="152" t="s">
        <v>411</v>
      </c>
    </row>
    <row r="155" spans="2:65" s="11" customFormat="1" ht="25.9" customHeight="1">
      <c r="B155" s="127"/>
      <c r="D155" s="128" t="s">
        <v>72</v>
      </c>
      <c r="E155" s="129" t="s">
        <v>826</v>
      </c>
      <c r="F155" s="129" t="s">
        <v>1043</v>
      </c>
      <c r="I155" s="130"/>
      <c r="J155" s="131">
        <f>BK155</f>
        <v>0</v>
      </c>
      <c r="L155" s="127"/>
      <c r="M155" s="132"/>
      <c r="P155" s="133">
        <f>SUM(P156:P165)</f>
        <v>0</v>
      </c>
      <c r="R155" s="133">
        <f>SUM(R156:R165)</f>
        <v>0</v>
      </c>
      <c r="T155" s="134">
        <f>SUM(T156:T165)</f>
        <v>0</v>
      </c>
      <c r="AR155" s="128" t="s">
        <v>80</v>
      </c>
      <c r="AT155" s="135" t="s">
        <v>72</v>
      </c>
      <c r="AU155" s="135" t="s">
        <v>73</v>
      </c>
      <c r="AY155" s="128" t="s">
        <v>157</v>
      </c>
      <c r="BK155" s="136">
        <f>SUM(BK156:BK165)</f>
        <v>0</v>
      </c>
    </row>
    <row r="156" spans="2:65" s="1" customFormat="1" ht="16.5" customHeight="1">
      <c r="B156" s="139"/>
      <c r="C156" s="140" t="s">
        <v>288</v>
      </c>
      <c r="D156" s="140" t="s">
        <v>159</v>
      </c>
      <c r="E156" s="141" t="s">
        <v>1044</v>
      </c>
      <c r="F156" s="142" t="s">
        <v>1045</v>
      </c>
      <c r="G156" s="143" t="s">
        <v>245</v>
      </c>
      <c r="H156" s="144">
        <v>4</v>
      </c>
      <c r="I156" s="145"/>
      <c r="J156" s="146">
        <f t="shared" ref="J156:J165" si="10">ROUND(I156*H156,2)</f>
        <v>0</v>
      </c>
      <c r="K156" s="147"/>
      <c r="L156" s="28"/>
      <c r="M156" s="148" t="s">
        <v>1</v>
      </c>
      <c r="N156" s="149" t="s">
        <v>39</v>
      </c>
      <c r="P156" s="150">
        <f t="shared" ref="P156:P165" si="11">O156*H156</f>
        <v>0</v>
      </c>
      <c r="Q156" s="150">
        <v>0</v>
      </c>
      <c r="R156" s="150">
        <f t="shared" ref="R156:R165" si="12">Q156*H156</f>
        <v>0</v>
      </c>
      <c r="S156" s="150">
        <v>0</v>
      </c>
      <c r="T156" s="151">
        <f t="shared" ref="T156:T165" si="13">S156*H156</f>
        <v>0</v>
      </c>
      <c r="AR156" s="152" t="s">
        <v>223</v>
      </c>
      <c r="AT156" s="152" t="s">
        <v>159</v>
      </c>
      <c r="AU156" s="152" t="s">
        <v>80</v>
      </c>
      <c r="AY156" s="13" t="s">
        <v>157</v>
      </c>
      <c r="BE156" s="153">
        <f t="shared" ref="BE156:BE165" si="14">IF(N156="základná",J156,0)</f>
        <v>0</v>
      </c>
      <c r="BF156" s="153">
        <f t="shared" ref="BF156:BF165" si="15">IF(N156="znížená",J156,0)</f>
        <v>0</v>
      </c>
      <c r="BG156" s="153">
        <f t="shared" ref="BG156:BG165" si="16">IF(N156="zákl. prenesená",J156,0)</f>
        <v>0</v>
      </c>
      <c r="BH156" s="153">
        <f t="shared" ref="BH156:BH165" si="17">IF(N156="zníž. prenesená",J156,0)</f>
        <v>0</v>
      </c>
      <c r="BI156" s="153">
        <f t="shared" ref="BI156:BI165" si="18">IF(N156="nulová",J156,0)</f>
        <v>0</v>
      </c>
      <c r="BJ156" s="13" t="s">
        <v>85</v>
      </c>
      <c r="BK156" s="153">
        <f t="shared" ref="BK156:BK165" si="19">ROUND(I156*H156,2)</f>
        <v>0</v>
      </c>
      <c r="BL156" s="13" t="s">
        <v>223</v>
      </c>
      <c r="BM156" s="152" t="s">
        <v>419</v>
      </c>
    </row>
    <row r="157" spans="2:65" s="1" customFormat="1" ht="16.5" customHeight="1">
      <c r="B157" s="139"/>
      <c r="C157" s="140" t="s">
        <v>292</v>
      </c>
      <c r="D157" s="140" t="s">
        <v>159</v>
      </c>
      <c r="E157" s="141" t="s">
        <v>1048</v>
      </c>
      <c r="F157" s="142" t="s">
        <v>1049</v>
      </c>
      <c r="G157" s="143" t="s">
        <v>245</v>
      </c>
      <c r="H157" s="144">
        <v>3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223</v>
      </c>
      <c r="AT157" s="152" t="s">
        <v>159</v>
      </c>
      <c r="AU157" s="152" t="s">
        <v>80</v>
      </c>
      <c r="AY157" s="13" t="s">
        <v>157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85</v>
      </c>
      <c r="BK157" s="153">
        <f t="shared" si="19"/>
        <v>0</v>
      </c>
      <c r="BL157" s="13" t="s">
        <v>223</v>
      </c>
      <c r="BM157" s="152" t="s">
        <v>429</v>
      </c>
    </row>
    <row r="158" spans="2:65" s="1" customFormat="1" ht="16.5" customHeight="1">
      <c r="B158" s="139"/>
      <c r="C158" s="140" t="s">
        <v>295</v>
      </c>
      <c r="D158" s="140" t="s">
        <v>159</v>
      </c>
      <c r="E158" s="141" t="s">
        <v>1052</v>
      </c>
      <c r="F158" s="142" t="s">
        <v>1053</v>
      </c>
      <c r="G158" s="143" t="s">
        <v>245</v>
      </c>
      <c r="H158" s="144">
        <v>1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223</v>
      </c>
      <c r="AT158" s="152" t="s">
        <v>159</v>
      </c>
      <c r="AU158" s="152" t="s">
        <v>80</v>
      </c>
      <c r="AY158" s="13" t="s">
        <v>157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85</v>
      </c>
      <c r="BK158" s="153">
        <f t="shared" si="19"/>
        <v>0</v>
      </c>
      <c r="BL158" s="13" t="s">
        <v>223</v>
      </c>
      <c r="BM158" s="152" t="s">
        <v>438</v>
      </c>
    </row>
    <row r="159" spans="2:65" s="1" customFormat="1" ht="16.5" customHeight="1">
      <c r="B159" s="139"/>
      <c r="C159" s="140" t="s">
        <v>303</v>
      </c>
      <c r="D159" s="140" t="s">
        <v>159</v>
      </c>
      <c r="E159" s="141" t="s">
        <v>1054</v>
      </c>
      <c r="F159" s="142" t="s">
        <v>1055</v>
      </c>
      <c r="G159" s="143" t="s">
        <v>245</v>
      </c>
      <c r="H159" s="144">
        <v>1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223</v>
      </c>
      <c r="AT159" s="152" t="s">
        <v>159</v>
      </c>
      <c r="AU159" s="152" t="s">
        <v>80</v>
      </c>
      <c r="AY159" s="13" t="s">
        <v>157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85</v>
      </c>
      <c r="BK159" s="153">
        <f t="shared" si="19"/>
        <v>0</v>
      </c>
      <c r="BL159" s="13" t="s">
        <v>223</v>
      </c>
      <c r="BM159" s="152" t="s">
        <v>645</v>
      </c>
    </row>
    <row r="160" spans="2:65" s="1" customFormat="1" ht="16.5" customHeight="1">
      <c r="B160" s="139"/>
      <c r="C160" s="140" t="s">
        <v>307</v>
      </c>
      <c r="D160" s="140" t="s">
        <v>159</v>
      </c>
      <c r="E160" s="141" t="s">
        <v>1058</v>
      </c>
      <c r="F160" s="142" t="s">
        <v>1059</v>
      </c>
      <c r="G160" s="143" t="s">
        <v>245</v>
      </c>
      <c r="H160" s="144">
        <v>1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223</v>
      </c>
      <c r="AT160" s="152" t="s">
        <v>159</v>
      </c>
      <c r="AU160" s="152" t="s">
        <v>80</v>
      </c>
      <c r="AY160" s="13" t="s">
        <v>157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85</v>
      </c>
      <c r="BK160" s="153">
        <f t="shared" si="19"/>
        <v>0</v>
      </c>
      <c r="BL160" s="13" t="s">
        <v>223</v>
      </c>
      <c r="BM160" s="152" t="s">
        <v>653</v>
      </c>
    </row>
    <row r="161" spans="2:65" s="1" customFormat="1" ht="16.5" customHeight="1">
      <c r="B161" s="139"/>
      <c r="C161" s="140" t="s">
        <v>311</v>
      </c>
      <c r="D161" s="140" t="s">
        <v>159</v>
      </c>
      <c r="E161" s="141" t="s">
        <v>1340</v>
      </c>
      <c r="F161" s="142" t="s">
        <v>1341</v>
      </c>
      <c r="G161" s="143" t="s">
        <v>245</v>
      </c>
      <c r="H161" s="144">
        <v>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223</v>
      </c>
      <c r="AT161" s="152" t="s">
        <v>159</v>
      </c>
      <c r="AU161" s="152" t="s">
        <v>80</v>
      </c>
      <c r="AY161" s="13" t="s">
        <v>157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85</v>
      </c>
      <c r="BK161" s="153">
        <f t="shared" si="19"/>
        <v>0</v>
      </c>
      <c r="BL161" s="13" t="s">
        <v>223</v>
      </c>
      <c r="BM161" s="152" t="s">
        <v>661</v>
      </c>
    </row>
    <row r="162" spans="2:65" s="1" customFormat="1" ht="24.2" customHeight="1">
      <c r="B162" s="139"/>
      <c r="C162" s="140" t="s">
        <v>315</v>
      </c>
      <c r="D162" s="140" t="s">
        <v>159</v>
      </c>
      <c r="E162" s="141" t="s">
        <v>1342</v>
      </c>
      <c r="F162" s="142" t="s">
        <v>1343</v>
      </c>
      <c r="G162" s="143" t="s">
        <v>245</v>
      </c>
      <c r="H162" s="144">
        <v>2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223</v>
      </c>
      <c r="AT162" s="152" t="s">
        <v>159</v>
      </c>
      <c r="AU162" s="152" t="s">
        <v>80</v>
      </c>
      <c r="AY162" s="13" t="s">
        <v>157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85</v>
      </c>
      <c r="BK162" s="153">
        <f t="shared" si="19"/>
        <v>0</v>
      </c>
      <c r="BL162" s="13" t="s">
        <v>223</v>
      </c>
      <c r="BM162" s="152" t="s">
        <v>669</v>
      </c>
    </row>
    <row r="163" spans="2:65" s="1" customFormat="1" ht="16.5" customHeight="1">
      <c r="B163" s="139"/>
      <c r="C163" s="140" t="s">
        <v>319</v>
      </c>
      <c r="D163" s="140" t="s">
        <v>159</v>
      </c>
      <c r="E163" s="141" t="s">
        <v>1060</v>
      </c>
      <c r="F163" s="142" t="s">
        <v>1061</v>
      </c>
      <c r="G163" s="143" t="s">
        <v>245</v>
      </c>
      <c r="H163" s="144">
        <v>13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223</v>
      </c>
      <c r="AT163" s="152" t="s">
        <v>159</v>
      </c>
      <c r="AU163" s="152" t="s">
        <v>80</v>
      </c>
      <c r="AY163" s="13" t="s">
        <v>157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85</v>
      </c>
      <c r="BK163" s="153">
        <f t="shared" si="19"/>
        <v>0</v>
      </c>
      <c r="BL163" s="13" t="s">
        <v>223</v>
      </c>
      <c r="BM163" s="152" t="s">
        <v>675</v>
      </c>
    </row>
    <row r="164" spans="2:65" s="1" customFormat="1" ht="16.5" customHeight="1">
      <c r="B164" s="139"/>
      <c r="C164" s="140" t="s">
        <v>323</v>
      </c>
      <c r="D164" s="140" t="s">
        <v>159</v>
      </c>
      <c r="E164" s="141" t="s">
        <v>1062</v>
      </c>
      <c r="F164" s="142" t="s">
        <v>1063</v>
      </c>
      <c r="G164" s="143" t="s">
        <v>245</v>
      </c>
      <c r="H164" s="144">
        <v>13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223</v>
      </c>
      <c r="AT164" s="152" t="s">
        <v>159</v>
      </c>
      <c r="AU164" s="152" t="s">
        <v>80</v>
      </c>
      <c r="AY164" s="13" t="s">
        <v>157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85</v>
      </c>
      <c r="BK164" s="153">
        <f t="shared" si="19"/>
        <v>0</v>
      </c>
      <c r="BL164" s="13" t="s">
        <v>223</v>
      </c>
      <c r="BM164" s="152" t="s">
        <v>683</v>
      </c>
    </row>
    <row r="165" spans="2:65" s="1" customFormat="1" ht="16.5" customHeight="1">
      <c r="B165" s="139"/>
      <c r="C165" s="140" t="s">
        <v>327</v>
      </c>
      <c r="D165" s="140" t="s">
        <v>159</v>
      </c>
      <c r="E165" s="141" t="s">
        <v>1064</v>
      </c>
      <c r="F165" s="142" t="s">
        <v>1065</v>
      </c>
      <c r="G165" s="143" t="s">
        <v>245</v>
      </c>
      <c r="H165" s="144">
        <v>13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223</v>
      </c>
      <c r="AT165" s="152" t="s">
        <v>159</v>
      </c>
      <c r="AU165" s="152" t="s">
        <v>80</v>
      </c>
      <c r="AY165" s="13" t="s">
        <v>157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85</v>
      </c>
      <c r="BK165" s="153">
        <f t="shared" si="19"/>
        <v>0</v>
      </c>
      <c r="BL165" s="13" t="s">
        <v>223</v>
      </c>
      <c r="BM165" s="152" t="s">
        <v>691</v>
      </c>
    </row>
    <row r="166" spans="2:65" s="11" customFormat="1" ht="25.9" customHeight="1">
      <c r="B166" s="127"/>
      <c r="D166" s="128" t="s">
        <v>72</v>
      </c>
      <c r="E166" s="129" t="s">
        <v>852</v>
      </c>
      <c r="F166" s="129" t="s">
        <v>1066</v>
      </c>
      <c r="I166" s="130"/>
      <c r="J166" s="131">
        <f>BK166</f>
        <v>0</v>
      </c>
      <c r="L166" s="127"/>
      <c r="M166" s="132"/>
      <c r="P166" s="133">
        <f>SUM(P167:P172)</f>
        <v>0</v>
      </c>
      <c r="R166" s="133">
        <f>SUM(R167:R172)</f>
        <v>0</v>
      </c>
      <c r="T166" s="134">
        <f>SUM(T167:T172)</f>
        <v>0</v>
      </c>
      <c r="AR166" s="128" t="s">
        <v>80</v>
      </c>
      <c r="AT166" s="135" t="s">
        <v>72</v>
      </c>
      <c r="AU166" s="135" t="s">
        <v>73</v>
      </c>
      <c r="AY166" s="128" t="s">
        <v>157</v>
      </c>
      <c r="BK166" s="136">
        <f>SUM(BK167:BK172)</f>
        <v>0</v>
      </c>
    </row>
    <row r="167" spans="2:65" s="1" customFormat="1" ht="16.5" customHeight="1">
      <c r="B167" s="139"/>
      <c r="C167" s="140" t="s">
        <v>333</v>
      </c>
      <c r="D167" s="140" t="s">
        <v>159</v>
      </c>
      <c r="E167" s="141" t="s">
        <v>1075</v>
      </c>
      <c r="F167" s="142" t="s">
        <v>1076</v>
      </c>
      <c r="G167" s="143" t="s">
        <v>436</v>
      </c>
      <c r="H167" s="144">
        <v>58</v>
      </c>
      <c r="I167" s="145"/>
      <c r="J167" s="146">
        <f t="shared" ref="J167:J172" si="20">ROUND(I167*H167,2)</f>
        <v>0</v>
      </c>
      <c r="K167" s="147"/>
      <c r="L167" s="28"/>
      <c r="M167" s="148" t="s">
        <v>1</v>
      </c>
      <c r="N167" s="149" t="s">
        <v>39</v>
      </c>
      <c r="P167" s="150">
        <f t="shared" ref="P167:P172" si="21">O167*H167</f>
        <v>0</v>
      </c>
      <c r="Q167" s="150">
        <v>0</v>
      </c>
      <c r="R167" s="150">
        <f t="shared" ref="R167:R172" si="22">Q167*H167</f>
        <v>0</v>
      </c>
      <c r="S167" s="150">
        <v>0</v>
      </c>
      <c r="T167" s="151">
        <f t="shared" ref="T167:T172" si="23">S167*H167</f>
        <v>0</v>
      </c>
      <c r="AR167" s="152" t="s">
        <v>223</v>
      </c>
      <c r="AT167" s="152" t="s">
        <v>159</v>
      </c>
      <c r="AU167" s="152" t="s">
        <v>80</v>
      </c>
      <c r="AY167" s="13" t="s">
        <v>157</v>
      </c>
      <c r="BE167" s="153">
        <f t="shared" ref="BE167:BE172" si="24">IF(N167="základná",J167,0)</f>
        <v>0</v>
      </c>
      <c r="BF167" s="153">
        <f t="shared" ref="BF167:BF172" si="25">IF(N167="znížená",J167,0)</f>
        <v>0</v>
      </c>
      <c r="BG167" s="153">
        <f t="shared" ref="BG167:BG172" si="26">IF(N167="zákl. prenesená",J167,0)</f>
        <v>0</v>
      </c>
      <c r="BH167" s="153">
        <f t="shared" ref="BH167:BH172" si="27">IF(N167="zníž. prenesená",J167,0)</f>
        <v>0</v>
      </c>
      <c r="BI167" s="153">
        <f t="shared" ref="BI167:BI172" si="28">IF(N167="nulová",J167,0)</f>
        <v>0</v>
      </c>
      <c r="BJ167" s="13" t="s">
        <v>85</v>
      </c>
      <c r="BK167" s="153">
        <f t="shared" ref="BK167:BK172" si="29">ROUND(I167*H167,2)</f>
        <v>0</v>
      </c>
      <c r="BL167" s="13" t="s">
        <v>223</v>
      </c>
      <c r="BM167" s="152" t="s">
        <v>699</v>
      </c>
    </row>
    <row r="168" spans="2:65" s="1" customFormat="1" ht="16.5" customHeight="1">
      <c r="B168" s="139"/>
      <c r="C168" s="140" t="s">
        <v>337</v>
      </c>
      <c r="D168" s="140" t="s">
        <v>159</v>
      </c>
      <c r="E168" s="141" t="s">
        <v>1077</v>
      </c>
      <c r="F168" s="142" t="s">
        <v>1078</v>
      </c>
      <c r="G168" s="143" t="s">
        <v>436</v>
      </c>
      <c r="H168" s="144">
        <v>58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39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223</v>
      </c>
      <c r="AT168" s="152" t="s">
        <v>159</v>
      </c>
      <c r="AU168" s="152" t="s">
        <v>80</v>
      </c>
      <c r="AY168" s="13" t="s">
        <v>157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85</v>
      </c>
      <c r="BK168" s="153">
        <f t="shared" si="29"/>
        <v>0</v>
      </c>
      <c r="BL168" s="13" t="s">
        <v>223</v>
      </c>
      <c r="BM168" s="152" t="s">
        <v>707</v>
      </c>
    </row>
    <row r="169" spans="2:65" s="1" customFormat="1" ht="16.5" customHeight="1">
      <c r="B169" s="139"/>
      <c r="C169" s="140" t="s">
        <v>341</v>
      </c>
      <c r="D169" s="140" t="s">
        <v>159</v>
      </c>
      <c r="E169" s="141" t="s">
        <v>1079</v>
      </c>
      <c r="F169" s="142" t="s">
        <v>1080</v>
      </c>
      <c r="G169" s="143" t="s">
        <v>436</v>
      </c>
      <c r="H169" s="144">
        <v>15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39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223</v>
      </c>
      <c r="AT169" s="152" t="s">
        <v>159</v>
      </c>
      <c r="AU169" s="152" t="s">
        <v>80</v>
      </c>
      <c r="AY169" s="13" t="s">
        <v>157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85</v>
      </c>
      <c r="BK169" s="153">
        <f t="shared" si="29"/>
        <v>0</v>
      </c>
      <c r="BL169" s="13" t="s">
        <v>223</v>
      </c>
      <c r="BM169" s="152" t="s">
        <v>714</v>
      </c>
    </row>
    <row r="170" spans="2:65" s="1" customFormat="1" ht="16.5" customHeight="1">
      <c r="B170" s="139"/>
      <c r="C170" s="140" t="s">
        <v>345</v>
      </c>
      <c r="D170" s="140" t="s">
        <v>159</v>
      </c>
      <c r="E170" s="141" t="s">
        <v>1081</v>
      </c>
      <c r="F170" s="142" t="s">
        <v>1082</v>
      </c>
      <c r="G170" s="143" t="s">
        <v>436</v>
      </c>
      <c r="H170" s="144">
        <v>15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39</v>
      </c>
      <c r="P170" s="150">
        <f t="shared" si="21"/>
        <v>0</v>
      </c>
      <c r="Q170" s="150">
        <v>0</v>
      </c>
      <c r="R170" s="150">
        <f t="shared" si="22"/>
        <v>0</v>
      </c>
      <c r="S170" s="150">
        <v>0</v>
      </c>
      <c r="T170" s="151">
        <f t="shared" si="23"/>
        <v>0</v>
      </c>
      <c r="AR170" s="152" t="s">
        <v>223</v>
      </c>
      <c r="AT170" s="152" t="s">
        <v>159</v>
      </c>
      <c r="AU170" s="152" t="s">
        <v>80</v>
      </c>
      <c r="AY170" s="13" t="s">
        <v>157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85</v>
      </c>
      <c r="BK170" s="153">
        <f t="shared" si="29"/>
        <v>0</v>
      </c>
      <c r="BL170" s="13" t="s">
        <v>223</v>
      </c>
      <c r="BM170" s="152" t="s">
        <v>722</v>
      </c>
    </row>
    <row r="171" spans="2:65" s="1" customFormat="1" ht="16.5" customHeight="1">
      <c r="B171" s="139"/>
      <c r="C171" s="140" t="s">
        <v>351</v>
      </c>
      <c r="D171" s="140" t="s">
        <v>159</v>
      </c>
      <c r="E171" s="141" t="s">
        <v>1083</v>
      </c>
      <c r="F171" s="142" t="s">
        <v>1084</v>
      </c>
      <c r="G171" s="143" t="s">
        <v>436</v>
      </c>
      <c r="H171" s="144">
        <v>72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39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223</v>
      </c>
      <c r="AT171" s="152" t="s">
        <v>159</v>
      </c>
      <c r="AU171" s="152" t="s">
        <v>80</v>
      </c>
      <c r="AY171" s="13" t="s">
        <v>157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85</v>
      </c>
      <c r="BK171" s="153">
        <f t="shared" si="29"/>
        <v>0</v>
      </c>
      <c r="BL171" s="13" t="s">
        <v>223</v>
      </c>
      <c r="BM171" s="152" t="s">
        <v>730</v>
      </c>
    </row>
    <row r="172" spans="2:65" s="1" customFormat="1" ht="16.5" customHeight="1">
      <c r="B172" s="139"/>
      <c r="C172" s="140" t="s">
        <v>355</v>
      </c>
      <c r="D172" s="140" t="s">
        <v>159</v>
      </c>
      <c r="E172" s="141" t="s">
        <v>1085</v>
      </c>
      <c r="F172" s="142" t="s">
        <v>1086</v>
      </c>
      <c r="G172" s="143" t="s">
        <v>436</v>
      </c>
      <c r="H172" s="144">
        <v>72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39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223</v>
      </c>
      <c r="AT172" s="152" t="s">
        <v>159</v>
      </c>
      <c r="AU172" s="152" t="s">
        <v>80</v>
      </c>
      <c r="AY172" s="13" t="s">
        <v>157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85</v>
      </c>
      <c r="BK172" s="153">
        <f t="shared" si="29"/>
        <v>0</v>
      </c>
      <c r="BL172" s="13" t="s">
        <v>223</v>
      </c>
      <c r="BM172" s="152" t="s">
        <v>738</v>
      </c>
    </row>
    <row r="173" spans="2:65" s="11" customFormat="1" ht="25.9" customHeight="1">
      <c r="B173" s="127"/>
      <c r="D173" s="128" t="s">
        <v>72</v>
      </c>
      <c r="E173" s="129" t="s">
        <v>862</v>
      </c>
      <c r="F173" s="129" t="s">
        <v>1087</v>
      </c>
      <c r="I173" s="130"/>
      <c r="J173" s="131">
        <f>BK173</f>
        <v>0</v>
      </c>
      <c r="L173" s="127"/>
      <c r="M173" s="132"/>
      <c r="P173" s="133">
        <f>SUM(P174:P185)</f>
        <v>0</v>
      </c>
      <c r="R173" s="133">
        <f>SUM(R174:R185)</f>
        <v>0</v>
      </c>
      <c r="T173" s="134">
        <f>SUM(T174:T185)</f>
        <v>0</v>
      </c>
      <c r="AR173" s="128" t="s">
        <v>80</v>
      </c>
      <c r="AT173" s="135" t="s">
        <v>72</v>
      </c>
      <c r="AU173" s="135" t="s">
        <v>73</v>
      </c>
      <c r="AY173" s="128" t="s">
        <v>157</v>
      </c>
      <c r="BK173" s="136">
        <f>SUM(BK174:BK185)</f>
        <v>0</v>
      </c>
    </row>
    <row r="174" spans="2:65" s="1" customFormat="1" ht="21.75" customHeight="1">
      <c r="B174" s="139"/>
      <c r="C174" s="140" t="s">
        <v>359</v>
      </c>
      <c r="D174" s="140" t="s">
        <v>159</v>
      </c>
      <c r="E174" s="141" t="s">
        <v>1344</v>
      </c>
      <c r="F174" s="142" t="s">
        <v>930</v>
      </c>
      <c r="G174" s="143" t="s">
        <v>245</v>
      </c>
      <c r="H174" s="144">
        <v>1</v>
      </c>
      <c r="I174" s="145"/>
      <c r="J174" s="146">
        <f t="shared" ref="J174:J185" si="30">ROUND(I174*H174,2)</f>
        <v>0</v>
      </c>
      <c r="K174" s="147"/>
      <c r="L174" s="28"/>
      <c r="M174" s="148" t="s">
        <v>1</v>
      </c>
      <c r="N174" s="149" t="s">
        <v>39</v>
      </c>
      <c r="P174" s="150">
        <f t="shared" ref="P174:P185" si="31">O174*H174</f>
        <v>0</v>
      </c>
      <c r="Q174" s="150">
        <v>0</v>
      </c>
      <c r="R174" s="150">
        <f t="shared" ref="R174:R185" si="32">Q174*H174</f>
        <v>0</v>
      </c>
      <c r="S174" s="150">
        <v>0</v>
      </c>
      <c r="T174" s="151">
        <f t="shared" ref="T174:T185" si="33">S174*H174</f>
        <v>0</v>
      </c>
      <c r="AR174" s="152" t="s">
        <v>223</v>
      </c>
      <c r="AT174" s="152" t="s">
        <v>159</v>
      </c>
      <c r="AU174" s="152" t="s">
        <v>80</v>
      </c>
      <c r="AY174" s="13" t="s">
        <v>157</v>
      </c>
      <c r="BE174" s="153">
        <f t="shared" ref="BE174:BE185" si="34">IF(N174="základná",J174,0)</f>
        <v>0</v>
      </c>
      <c r="BF174" s="153">
        <f t="shared" ref="BF174:BF185" si="35">IF(N174="znížená",J174,0)</f>
        <v>0</v>
      </c>
      <c r="BG174" s="153">
        <f t="shared" ref="BG174:BG185" si="36">IF(N174="zákl. prenesená",J174,0)</f>
        <v>0</v>
      </c>
      <c r="BH174" s="153">
        <f t="shared" ref="BH174:BH185" si="37">IF(N174="zníž. prenesená",J174,0)</f>
        <v>0</v>
      </c>
      <c r="BI174" s="153">
        <f t="shared" ref="BI174:BI185" si="38">IF(N174="nulová",J174,0)</f>
        <v>0</v>
      </c>
      <c r="BJ174" s="13" t="s">
        <v>85</v>
      </c>
      <c r="BK174" s="153">
        <f t="shared" ref="BK174:BK185" si="39">ROUND(I174*H174,2)</f>
        <v>0</v>
      </c>
      <c r="BL174" s="13" t="s">
        <v>223</v>
      </c>
      <c r="BM174" s="152" t="s">
        <v>746</v>
      </c>
    </row>
    <row r="175" spans="2:65" s="1" customFormat="1" ht="24.2" customHeight="1">
      <c r="B175" s="139"/>
      <c r="C175" s="140" t="s">
        <v>363</v>
      </c>
      <c r="D175" s="140" t="s">
        <v>159</v>
      </c>
      <c r="E175" s="141" t="s">
        <v>1345</v>
      </c>
      <c r="F175" s="142" t="s">
        <v>939</v>
      </c>
      <c r="G175" s="143" t="s">
        <v>245</v>
      </c>
      <c r="H175" s="144">
        <v>1</v>
      </c>
      <c r="I175" s="145"/>
      <c r="J175" s="146">
        <f t="shared" si="30"/>
        <v>0</v>
      </c>
      <c r="K175" s="147"/>
      <c r="L175" s="28"/>
      <c r="M175" s="148" t="s">
        <v>1</v>
      </c>
      <c r="N175" s="149" t="s">
        <v>39</v>
      </c>
      <c r="P175" s="150">
        <f t="shared" si="31"/>
        <v>0</v>
      </c>
      <c r="Q175" s="150">
        <v>0</v>
      </c>
      <c r="R175" s="150">
        <f t="shared" si="32"/>
        <v>0</v>
      </c>
      <c r="S175" s="150">
        <v>0</v>
      </c>
      <c r="T175" s="151">
        <f t="shared" si="33"/>
        <v>0</v>
      </c>
      <c r="AR175" s="152" t="s">
        <v>223</v>
      </c>
      <c r="AT175" s="152" t="s">
        <v>159</v>
      </c>
      <c r="AU175" s="152" t="s">
        <v>80</v>
      </c>
      <c r="AY175" s="13" t="s">
        <v>157</v>
      </c>
      <c r="BE175" s="153">
        <f t="shared" si="34"/>
        <v>0</v>
      </c>
      <c r="BF175" s="153">
        <f t="shared" si="35"/>
        <v>0</v>
      </c>
      <c r="BG175" s="153">
        <f t="shared" si="36"/>
        <v>0</v>
      </c>
      <c r="BH175" s="153">
        <f t="shared" si="37"/>
        <v>0</v>
      </c>
      <c r="BI175" s="153">
        <f t="shared" si="38"/>
        <v>0</v>
      </c>
      <c r="BJ175" s="13" t="s">
        <v>85</v>
      </c>
      <c r="BK175" s="153">
        <f t="shared" si="39"/>
        <v>0</v>
      </c>
      <c r="BL175" s="13" t="s">
        <v>223</v>
      </c>
      <c r="BM175" s="152" t="s">
        <v>756</v>
      </c>
    </row>
    <row r="176" spans="2:65" s="1" customFormat="1" ht="16.5" customHeight="1">
      <c r="B176" s="139"/>
      <c r="C176" s="140" t="s">
        <v>367</v>
      </c>
      <c r="D176" s="140" t="s">
        <v>159</v>
      </c>
      <c r="E176" s="141" t="s">
        <v>1346</v>
      </c>
      <c r="F176" s="142" t="s">
        <v>1091</v>
      </c>
      <c r="G176" s="143" t="s">
        <v>245</v>
      </c>
      <c r="H176" s="144">
        <v>1</v>
      </c>
      <c r="I176" s="145"/>
      <c r="J176" s="146">
        <f t="shared" si="30"/>
        <v>0</v>
      </c>
      <c r="K176" s="147"/>
      <c r="L176" s="28"/>
      <c r="M176" s="148" t="s">
        <v>1</v>
      </c>
      <c r="N176" s="149" t="s">
        <v>39</v>
      </c>
      <c r="P176" s="150">
        <f t="shared" si="31"/>
        <v>0</v>
      </c>
      <c r="Q176" s="150">
        <v>0</v>
      </c>
      <c r="R176" s="150">
        <f t="shared" si="32"/>
        <v>0</v>
      </c>
      <c r="S176" s="150">
        <v>0</v>
      </c>
      <c r="T176" s="151">
        <f t="shared" si="33"/>
        <v>0</v>
      </c>
      <c r="AR176" s="152" t="s">
        <v>223</v>
      </c>
      <c r="AT176" s="152" t="s">
        <v>159</v>
      </c>
      <c r="AU176" s="152" t="s">
        <v>80</v>
      </c>
      <c r="AY176" s="13" t="s">
        <v>157</v>
      </c>
      <c r="BE176" s="153">
        <f t="shared" si="34"/>
        <v>0</v>
      </c>
      <c r="BF176" s="153">
        <f t="shared" si="35"/>
        <v>0</v>
      </c>
      <c r="BG176" s="153">
        <f t="shared" si="36"/>
        <v>0</v>
      </c>
      <c r="BH176" s="153">
        <f t="shared" si="37"/>
        <v>0</v>
      </c>
      <c r="BI176" s="153">
        <f t="shared" si="38"/>
        <v>0</v>
      </c>
      <c r="BJ176" s="13" t="s">
        <v>85</v>
      </c>
      <c r="BK176" s="153">
        <f t="shared" si="39"/>
        <v>0</v>
      </c>
      <c r="BL176" s="13" t="s">
        <v>223</v>
      </c>
      <c r="BM176" s="152" t="s">
        <v>764</v>
      </c>
    </row>
    <row r="177" spans="2:65" s="1" customFormat="1" ht="16.5" customHeight="1">
      <c r="B177" s="139"/>
      <c r="C177" s="140" t="s">
        <v>371</v>
      </c>
      <c r="D177" s="140" t="s">
        <v>159</v>
      </c>
      <c r="E177" s="141" t="s">
        <v>1347</v>
      </c>
      <c r="F177" s="142" t="s">
        <v>1093</v>
      </c>
      <c r="G177" s="143" t="s">
        <v>245</v>
      </c>
      <c r="H177" s="144">
        <v>1</v>
      </c>
      <c r="I177" s="145"/>
      <c r="J177" s="146">
        <f t="shared" si="30"/>
        <v>0</v>
      </c>
      <c r="K177" s="147"/>
      <c r="L177" s="28"/>
      <c r="M177" s="148" t="s">
        <v>1</v>
      </c>
      <c r="N177" s="149" t="s">
        <v>39</v>
      </c>
      <c r="P177" s="150">
        <f t="shared" si="31"/>
        <v>0</v>
      </c>
      <c r="Q177" s="150">
        <v>0</v>
      </c>
      <c r="R177" s="150">
        <f t="shared" si="32"/>
        <v>0</v>
      </c>
      <c r="S177" s="150">
        <v>0</v>
      </c>
      <c r="T177" s="151">
        <f t="shared" si="33"/>
        <v>0</v>
      </c>
      <c r="AR177" s="152" t="s">
        <v>223</v>
      </c>
      <c r="AT177" s="152" t="s">
        <v>159</v>
      </c>
      <c r="AU177" s="152" t="s">
        <v>80</v>
      </c>
      <c r="AY177" s="13" t="s">
        <v>157</v>
      </c>
      <c r="BE177" s="153">
        <f t="shared" si="34"/>
        <v>0</v>
      </c>
      <c r="BF177" s="153">
        <f t="shared" si="35"/>
        <v>0</v>
      </c>
      <c r="BG177" s="153">
        <f t="shared" si="36"/>
        <v>0</v>
      </c>
      <c r="BH177" s="153">
        <f t="shared" si="37"/>
        <v>0</v>
      </c>
      <c r="BI177" s="153">
        <f t="shared" si="38"/>
        <v>0</v>
      </c>
      <c r="BJ177" s="13" t="s">
        <v>85</v>
      </c>
      <c r="BK177" s="153">
        <f t="shared" si="39"/>
        <v>0</v>
      </c>
      <c r="BL177" s="13" t="s">
        <v>223</v>
      </c>
      <c r="BM177" s="152" t="s">
        <v>774</v>
      </c>
    </row>
    <row r="178" spans="2:65" s="1" customFormat="1" ht="16.5" customHeight="1">
      <c r="B178" s="139"/>
      <c r="C178" s="140" t="s">
        <v>377</v>
      </c>
      <c r="D178" s="140" t="s">
        <v>159</v>
      </c>
      <c r="E178" s="141" t="s">
        <v>1348</v>
      </c>
      <c r="F178" s="142" t="s">
        <v>1095</v>
      </c>
      <c r="G178" s="143" t="s">
        <v>245</v>
      </c>
      <c r="H178" s="144">
        <v>1</v>
      </c>
      <c r="I178" s="145"/>
      <c r="J178" s="146">
        <f t="shared" si="30"/>
        <v>0</v>
      </c>
      <c r="K178" s="147"/>
      <c r="L178" s="28"/>
      <c r="M178" s="148" t="s">
        <v>1</v>
      </c>
      <c r="N178" s="149" t="s">
        <v>39</v>
      </c>
      <c r="P178" s="150">
        <f t="shared" si="31"/>
        <v>0</v>
      </c>
      <c r="Q178" s="150">
        <v>0</v>
      </c>
      <c r="R178" s="150">
        <f t="shared" si="32"/>
        <v>0</v>
      </c>
      <c r="S178" s="150">
        <v>0</v>
      </c>
      <c r="T178" s="151">
        <f t="shared" si="33"/>
        <v>0</v>
      </c>
      <c r="AR178" s="152" t="s">
        <v>223</v>
      </c>
      <c r="AT178" s="152" t="s">
        <v>159</v>
      </c>
      <c r="AU178" s="152" t="s">
        <v>80</v>
      </c>
      <c r="AY178" s="13" t="s">
        <v>157</v>
      </c>
      <c r="BE178" s="153">
        <f t="shared" si="34"/>
        <v>0</v>
      </c>
      <c r="BF178" s="153">
        <f t="shared" si="35"/>
        <v>0</v>
      </c>
      <c r="BG178" s="153">
        <f t="shared" si="36"/>
        <v>0</v>
      </c>
      <c r="BH178" s="153">
        <f t="shared" si="37"/>
        <v>0</v>
      </c>
      <c r="BI178" s="153">
        <f t="shared" si="38"/>
        <v>0</v>
      </c>
      <c r="BJ178" s="13" t="s">
        <v>85</v>
      </c>
      <c r="BK178" s="153">
        <f t="shared" si="39"/>
        <v>0</v>
      </c>
      <c r="BL178" s="13" t="s">
        <v>223</v>
      </c>
      <c r="BM178" s="152" t="s">
        <v>781</v>
      </c>
    </row>
    <row r="179" spans="2:65" s="1" customFormat="1" ht="16.5" customHeight="1">
      <c r="B179" s="139"/>
      <c r="C179" s="140" t="s">
        <v>381</v>
      </c>
      <c r="D179" s="140" t="s">
        <v>159</v>
      </c>
      <c r="E179" s="141" t="s">
        <v>1349</v>
      </c>
      <c r="F179" s="142" t="s">
        <v>1097</v>
      </c>
      <c r="G179" s="143" t="s">
        <v>245</v>
      </c>
      <c r="H179" s="144">
        <v>1</v>
      </c>
      <c r="I179" s="145"/>
      <c r="J179" s="146">
        <f t="shared" si="30"/>
        <v>0</v>
      </c>
      <c r="K179" s="147"/>
      <c r="L179" s="28"/>
      <c r="M179" s="148" t="s">
        <v>1</v>
      </c>
      <c r="N179" s="149" t="s">
        <v>39</v>
      </c>
      <c r="P179" s="150">
        <f t="shared" si="31"/>
        <v>0</v>
      </c>
      <c r="Q179" s="150">
        <v>0</v>
      </c>
      <c r="R179" s="150">
        <f t="shared" si="32"/>
        <v>0</v>
      </c>
      <c r="S179" s="150">
        <v>0</v>
      </c>
      <c r="T179" s="151">
        <f t="shared" si="33"/>
        <v>0</v>
      </c>
      <c r="AR179" s="152" t="s">
        <v>223</v>
      </c>
      <c r="AT179" s="152" t="s">
        <v>159</v>
      </c>
      <c r="AU179" s="152" t="s">
        <v>80</v>
      </c>
      <c r="AY179" s="13" t="s">
        <v>157</v>
      </c>
      <c r="BE179" s="153">
        <f t="shared" si="34"/>
        <v>0</v>
      </c>
      <c r="BF179" s="153">
        <f t="shared" si="35"/>
        <v>0</v>
      </c>
      <c r="BG179" s="153">
        <f t="shared" si="36"/>
        <v>0</v>
      </c>
      <c r="BH179" s="153">
        <f t="shared" si="37"/>
        <v>0</v>
      </c>
      <c r="BI179" s="153">
        <f t="shared" si="38"/>
        <v>0</v>
      </c>
      <c r="BJ179" s="13" t="s">
        <v>85</v>
      </c>
      <c r="BK179" s="153">
        <f t="shared" si="39"/>
        <v>0</v>
      </c>
      <c r="BL179" s="13" t="s">
        <v>223</v>
      </c>
      <c r="BM179" s="152" t="s">
        <v>792</v>
      </c>
    </row>
    <row r="180" spans="2:65" s="1" customFormat="1" ht="33" customHeight="1">
      <c r="B180" s="139"/>
      <c r="C180" s="140" t="s">
        <v>387</v>
      </c>
      <c r="D180" s="140" t="s">
        <v>159</v>
      </c>
      <c r="E180" s="141" t="s">
        <v>1350</v>
      </c>
      <c r="F180" s="142" t="s">
        <v>1099</v>
      </c>
      <c r="G180" s="143" t="s">
        <v>245</v>
      </c>
      <c r="H180" s="144">
        <v>1</v>
      </c>
      <c r="I180" s="145"/>
      <c r="J180" s="146">
        <f t="shared" si="30"/>
        <v>0</v>
      </c>
      <c r="K180" s="147"/>
      <c r="L180" s="28"/>
      <c r="M180" s="148" t="s">
        <v>1</v>
      </c>
      <c r="N180" s="149" t="s">
        <v>39</v>
      </c>
      <c r="P180" s="150">
        <f t="shared" si="31"/>
        <v>0</v>
      </c>
      <c r="Q180" s="150">
        <v>0</v>
      </c>
      <c r="R180" s="150">
        <f t="shared" si="32"/>
        <v>0</v>
      </c>
      <c r="S180" s="150">
        <v>0</v>
      </c>
      <c r="T180" s="151">
        <f t="shared" si="33"/>
        <v>0</v>
      </c>
      <c r="AR180" s="152" t="s">
        <v>223</v>
      </c>
      <c r="AT180" s="152" t="s">
        <v>159</v>
      </c>
      <c r="AU180" s="152" t="s">
        <v>80</v>
      </c>
      <c r="AY180" s="13" t="s">
        <v>157</v>
      </c>
      <c r="BE180" s="153">
        <f t="shared" si="34"/>
        <v>0</v>
      </c>
      <c r="BF180" s="153">
        <f t="shared" si="35"/>
        <v>0</v>
      </c>
      <c r="BG180" s="153">
        <f t="shared" si="36"/>
        <v>0</v>
      </c>
      <c r="BH180" s="153">
        <f t="shared" si="37"/>
        <v>0</v>
      </c>
      <c r="BI180" s="153">
        <f t="shared" si="38"/>
        <v>0</v>
      </c>
      <c r="BJ180" s="13" t="s">
        <v>85</v>
      </c>
      <c r="BK180" s="153">
        <f t="shared" si="39"/>
        <v>0</v>
      </c>
      <c r="BL180" s="13" t="s">
        <v>223</v>
      </c>
      <c r="BM180" s="152" t="s">
        <v>908</v>
      </c>
    </row>
    <row r="181" spans="2:65" s="1" customFormat="1" ht="16.5" customHeight="1">
      <c r="B181" s="139"/>
      <c r="C181" s="140" t="s">
        <v>391</v>
      </c>
      <c r="D181" s="140" t="s">
        <v>159</v>
      </c>
      <c r="E181" s="141" t="s">
        <v>1351</v>
      </c>
      <c r="F181" s="142" t="s">
        <v>1101</v>
      </c>
      <c r="G181" s="143" t="s">
        <v>245</v>
      </c>
      <c r="H181" s="144">
        <v>1</v>
      </c>
      <c r="I181" s="145"/>
      <c r="J181" s="146">
        <f t="shared" si="30"/>
        <v>0</v>
      </c>
      <c r="K181" s="147"/>
      <c r="L181" s="28"/>
      <c r="M181" s="148" t="s">
        <v>1</v>
      </c>
      <c r="N181" s="149" t="s">
        <v>39</v>
      </c>
      <c r="P181" s="150">
        <f t="shared" si="31"/>
        <v>0</v>
      </c>
      <c r="Q181" s="150">
        <v>0</v>
      </c>
      <c r="R181" s="150">
        <f t="shared" si="32"/>
        <v>0</v>
      </c>
      <c r="S181" s="150">
        <v>0</v>
      </c>
      <c r="T181" s="151">
        <f t="shared" si="33"/>
        <v>0</v>
      </c>
      <c r="AR181" s="152" t="s">
        <v>223</v>
      </c>
      <c r="AT181" s="152" t="s">
        <v>159</v>
      </c>
      <c r="AU181" s="152" t="s">
        <v>80</v>
      </c>
      <c r="AY181" s="13" t="s">
        <v>157</v>
      </c>
      <c r="BE181" s="153">
        <f t="shared" si="34"/>
        <v>0</v>
      </c>
      <c r="BF181" s="153">
        <f t="shared" si="35"/>
        <v>0</v>
      </c>
      <c r="BG181" s="153">
        <f t="shared" si="36"/>
        <v>0</v>
      </c>
      <c r="BH181" s="153">
        <f t="shared" si="37"/>
        <v>0</v>
      </c>
      <c r="BI181" s="153">
        <f t="shared" si="38"/>
        <v>0</v>
      </c>
      <c r="BJ181" s="13" t="s">
        <v>85</v>
      </c>
      <c r="BK181" s="153">
        <f t="shared" si="39"/>
        <v>0</v>
      </c>
      <c r="BL181" s="13" t="s">
        <v>223</v>
      </c>
      <c r="BM181" s="152" t="s">
        <v>911</v>
      </c>
    </row>
    <row r="182" spans="2:65" s="1" customFormat="1" ht="16.5" customHeight="1">
      <c r="B182" s="139"/>
      <c r="C182" s="140" t="s">
        <v>395</v>
      </c>
      <c r="D182" s="140" t="s">
        <v>159</v>
      </c>
      <c r="E182" s="141" t="s">
        <v>1352</v>
      </c>
      <c r="F182" s="142" t="s">
        <v>1103</v>
      </c>
      <c r="G182" s="143" t="s">
        <v>245</v>
      </c>
      <c r="H182" s="144">
        <v>1</v>
      </c>
      <c r="I182" s="145"/>
      <c r="J182" s="146">
        <f t="shared" si="30"/>
        <v>0</v>
      </c>
      <c r="K182" s="147"/>
      <c r="L182" s="28"/>
      <c r="M182" s="148" t="s">
        <v>1</v>
      </c>
      <c r="N182" s="149" t="s">
        <v>39</v>
      </c>
      <c r="P182" s="150">
        <f t="shared" si="31"/>
        <v>0</v>
      </c>
      <c r="Q182" s="150">
        <v>0</v>
      </c>
      <c r="R182" s="150">
        <f t="shared" si="32"/>
        <v>0</v>
      </c>
      <c r="S182" s="150">
        <v>0</v>
      </c>
      <c r="T182" s="151">
        <f t="shared" si="33"/>
        <v>0</v>
      </c>
      <c r="AR182" s="152" t="s">
        <v>223</v>
      </c>
      <c r="AT182" s="152" t="s">
        <v>159</v>
      </c>
      <c r="AU182" s="152" t="s">
        <v>80</v>
      </c>
      <c r="AY182" s="13" t="s">
        <v>157</v>
      </c>
      <c r="BE182" s="153">
        <f t="shared" si="34"/>
        <v>0</v>
      </c>
      <c r="BF182" s="153">
        <f t="shared" si="35"/>
        <v>0</v>
      </c>
      <c r="BG182" s="153">
        <f t="shared" si="36"/>
        <v>0</v>
      </c>
      <c r="BH182" s="153">
        <f t="shared" si="37"/>
        <v>0</v>
      </c>
      <c r="BI182" s="153">
        <f t="shared" si="38"/>
        <v>0</v>
      </c>
      <c r="BJ182" s="13" t="s">
        <v>85</v>
      </c>
      <c r="BK182" s="153">
        <f t="shared" si="39"/>
        <v>0</v>
      </c>
      <c r="BL182" s="13" t="s">
        <v>223</v>
      </c>
      <c r="BM182" s="152" t="s">
        <v>914</v>
      </c>
    </row>
    <row r="183" spans="2:65" s="1" customFormat="1" ht="16.5" customHeight="1">
      <c r="B183" s="139"/>
      <c r="C183" s="140" t="s">
        <v>399</v>
      </c>
      <c r="D183" s="140" t="s">
        <v>159</v>
      </c>
      <c r="E183" s="141" t="s">
        <v>1353</v>
      </c>
      <c r="F183" s="142" t="s">
        <v>1105</v>
      </c>
      <c r="G183" s="143" t="s">
        <v>245</v>
      </c>
      <c r="H183" s="144">
        <v>1</v>
      </c>
      <c r="I183" s="145"/>
      <c r="J183" s="146">
        <f t="shared" si="30"/>
        <v>0</v>
      </c>
      <c r="K183" s="147"/>
      <c r="L183" s="28"/>
      <c r="M183" s="148" t="s">
        <v>1</v>
      </c>
      <c r="N183" s="149" t="s">
        <v>39</v>
      </c>
      <c r="P183" s="150">
        <f t="shared" si="31"/>
        <v>0</v>
      </c>
      <c r="Q183" s="150">
        <v>0</v>
      </c>
      <c r="R183" s="150">
        <f t="shared" si="32"/>
        <v>0</v>
      </c>
      <c r="S183" s="150">
        <v>0</v>
      </c>
      <c r="T183" s="151">
        <f t="shared" si="33"/>
        <v>0</v>
      </c>
      <c r="AR183" s="152" t="s">
        <v>223</v>
      </c>
      <c r="AT183" s="152" t="s">
        <v>159</v>
      </c>
      <c r="AU183" s="152" t="s">
        <v>80</v>
      </c>
      <c r="AY183" s="13" t="s">
        <v>157</v>
      </c>
      <c r="BE183" s="153">
        <f t="shared" si="34"/>
        <v>0</v>
      </c>
      <c r="BF183" s="153">
        <f t="shared" si="35"/>
        <v>0</v>
      </c>
      <c r="BG183" s="153">
        <f t="shared" si="36"/>
        <v>0</v>
      </c>
      <c r="BH183" s="153">
        <f t="shared" si="37"/>
        <v>0</v>
      </c>
      <c r="BI183" s="153">
        <f t="shared" si="38"/>
        <v>0</v>
      </c>
      <c r="BJ183" s="13" t="s">
        <v>85</v>
      </c>
      <c r="BK183" s="153">
        <f t="shared" si="39"/>
        <v>0</v>
      </c>
      <c r="BL183" s="13" t="s">
        <v>223</v>
      </c>
      <c r="BM183" s="152" t="s">
        <v>917</v>
      </c>
    </row>
    <row r="184" spans="2:65" s="1" customFormat="1" ht="16.5" customHeight="1">
      <c r="B184" s="139"/>
      <c r="C184" s="140" t="s">
        <v>403</v>
      </c>
      <c r="D184" s="140" t="s">
        <v>159</v>
      </c>
      <c r="E184" s="141" t="s">
        <v>1354</v>
      </c>
      <c r="F184" s="142" t="s">
        <v>960</v>
      </c>
      <c r="G184" s="143" t="s">
        <v>245</v>
      </c>
      <c r="H184" s="144">
        <v>1</v>
      </c>
      <c r="I184" s="145"/>
      <c r="J184" s="146">
        <f t="shared" si="30"/>
        <v>0</v>
      </c>
      <c r="K184" s="147"/>
      <c r="L184" s="28"/>
      <c r="M184" s="148" t="s">
        <v>1</v>
      </c>
      <c r="N184" s="149" t="s">
        <v>39</v>
      </c>
      <c r="P184" s="150">
        <f t="shared" si="31"/>
        <v>0</v>
      </c>
      <c r="Q184" s="150">
        <v>0</v>
      </c>
      <c r="R184" s="150">
        <f t="shared" si="32"/>
        <v>0</v>
      </c>
      <c r="S184" s="150">
        <v>0</v>
      </c>
      <c r="T184" s="151">
        <f t="shared" si="33"/>
        <v>0</v>
      </c>
      <c r="AR184" s="152" t="s">
        <v>223</v>
      </c>
      <c r="AT184" s="152" t="s">
        <v>159</v>
      </c>
      <c r="AU184" s="152" t="s">
        <v>80</v>
      </c>
      <c r="AY184" s="13" t="s">
        <v>157</v>
      </c>
      <c r="BE184" s="153">
        <f t="shared" si="34"/>
        <v>0</v>
      </c>
      <c r="BF184" s="153">
        <f t="shared" si="35"/>
        <v>0</v>
      </c>
      <c r="BG184" s="153">
        <f t="shared" si="36"/>
        <v>0</v>
      </c>
      <c r="BH184" s="153">
        <f t="shared" si="37"/>
        <v>0</v>
      </c>
      <c r="BI184" s="153">
        <f t="shared" si="38"/>
        <v>0</v>
      </c>
      <c r="BJ184" s="13" t="s">
        <v>85</v>
      </c>
      <c r="BK184" s="153">
        <f t="shared" si="39"/>
        <v>0</v>
      </c>
      <c r="BL184" s="13" t="s">
        <v>223</v>
      </c>
      <c r="BM184" s="152" t="s">
        <v>920</v>
      </c>
    </row>
    <row r="185" spans="2:65" s="1" customFormat="1" ht="16.5" customHeight="1">
      <c r="B185" s="139"/>
      <c r="C185" s="140" t="s">
        <v>407</v>
      </c>
      <c r="D185" s="140" t="s">
        <v>159</v>
      </c>
      <c r="E185" s="141" t="s">
        <v>1355</v>
      </c>
      <c r="F185" s="142" t="s">
        <v>963</v>
      </c>
      <c r="G185" s="143" t="s">
        <v>245</v>
      </c>
      <c r="H185" s="144">
        <v>1</v>
      </c>
      <c r="I185" s="145"/>
      <c r="J185" s="146">
        <f t="shared" si="30"/>
        <v>0</v>
      </c>
      <c r="K185" s="147"/>
      <c r="L185" s="28"/>
      <c r="M185" s="166" t="s">
        <v>1</v>
      </c>
      <c r="N185" s="167" t="s">
        <v>39</v>
      </c>
      <c r="O185" s="168"/>
      <c r="P185" s="169">
        <f t="shared" si="31"/>
        <v>0</v>
      </c>
      <c r="Q185" s="169">
        <v>0</v>
      </c>
      <c r="R185" s="169">
        <f t="shared" si="32"/>
        <v>0</v>
      </c>
      <c r="S185" s="169">
        <v>0</v>
      </c>
      <c r="T185" s="170">
        <f t="shared" si="33"/>
        <v>0</v>
      </c>
      <c r="AR185" s="152" t="s">
        <v>223</v>
      </c>
      <c r="AT185" s="152" t="s">
        <v>159</v>
      </c>
      <c r="AU185" s="152" t="s">
        <v>80</v>
      </c>
      <c r="AY185" s="13" t="s">
        <v>157</v>
      </c>
      <c r="BE185" s="153">
        <f t="shared" si="34"/>
        <v>0</v>
      </c>
      <c r="BF185" s="153">
        <f t="shared" si="35"/>
        <v>0</v>
      </c>
      <c r="BG185" s="153">
        <f t="shared" si="36"/>
        <v>0</v>
      </c>
      <c r="BH185" s="153">
        <f t="shared" si="37"/>
        <v>0</v>
      </c>
      <c r="BI185" s="153">
        <f t="shared" si="38"/>
        <v>0</v>
      </c>
      <c r="BJ185" s="13" t="s">
        <v>85</v>
      </c>
      <c r="BK185" s="153">
        <f t="shared" si="39"/>
        <v>0</v>
      </c>
      <c r="BL185" s="13" t="s">
        <v>223</v>
      </c>
      <c r="BM185" s="152" t="s">
        <v>923</v>
      </c>
    </row>
    <row r="186" spans="2:65" s="1" customFormat="1" ht="6.95" customHeight="1">
      <c r="B186" s="43"/>
      <c r="C186" s="44"/>
      <c r="D186" s="44"/>
      <c r="E186" s="44"/>
      <c r="F186" s="44"/>
      <c r="G186" s="44"/>
      <c r="H186" s="44"/>
      <c r="I186" s="44"/>
      <c r="J186" s="44"/>
      <c r="K186" s="44"/>
      <c r="L186" s="28"/>
    </row>
  </sheetData>
  <autoFilter ref="C123:K185" xr:uid="{00000000-0009-0000-0000-000009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2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76" t="s">
        <v>1356</v>
      </c>
      <c r="F9" s="220"/>
      <c r="G9" s="220"/>
      <c r="H9" s="220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1" t="str">
        <f>'Rekapitulácia stavby'!E14</f>
        <v>Vyplň údaj</v>
      </c>
      <c r="F18" s="181"/>
      <c r="G18" s="181"/>
      <c r="H18" s="18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186" t="s">
        <v>1</v>
      </c>
      <c r="F27" s="186"/>
      <c r="G27" s="186"/>
      <c r="H27" s="186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33</v>
      </c>
      <c r="J30" s="65">
        <f>ROUND(J118,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4" t="s">
        <v>37</v>
      </c>
      <c r="E33" s="33" t="s">
        <v>38</v>
      </c>
      <c r="F33" s="95">
        <f>ROUND((SUM(BE118:BE122)),  2)</f>
        <v>0</v>
      </c>
      <c r="G33" s="96"/>
      <c r="H33" s="96"/>
      <c r="I33" s="97">
        <v>0.23</v>
      </c>
      <c r="J33" s="95">
        <f>ROUND(((SUM(BE118:BE122))*I33),  2)</f>
        <v>0</v>
      </c>
      <c r="L33" s="28"/>
    </row>
    <row r="34" spans="2:12" s="1" customFormat="1" ht="14.45" customHeight="1">
      <c r="B34" s="28"/>
      <c r="E34" s="33" t="s">
        <v>39</v>
      </c>
      <c r="F34" s="84">
        <f>ROUND((SUM(BF118:BF122)),  2)</f>
        <v>0</v>
      </c>
      <c r="I34" s="98">
        <v>0.23</v>
      </c>
      <c r="J34" s="84">
        <f>ROUND(((SUM(BF118:BF122))*I34),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4">
        <f>ROUND((SUM(BG118:BG122)),  2)</f>
        <v>0</v>
      </c>
      <c r="I35" s="98">
        <v>0.23</v>
      </c>
      <c r="J35" s="84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4">
        <f>ROUND((SUM(BH118:BH122)),  2)</f>
        <v>0</v>
      </c>
      <c r="I36" s="98">
        <v>0.23</v>
      </c>
      <c r="J36" s="84">
        <f>0</f>
        <v>0</v>
      </c>
      <c r="L36" s="28"/>
    </row>
    <row r="37" spans="2:12" s="1" customFormat="1" ht="14.45" hidden="1" customHeight="1">
      <c r="B37" s="28"/>
      <c r="E37" s="33" t="s">
        <v>42</v>
      </c>
      <c r="F37" s="95">
        <f>ROUND((SUM(BI118:BI122)),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43</v>
      </c>
      <c r="E39" s="56"/>
      <c r="F39" s="56"/>
      <c r="G39" s="101" t="s">
        <v>44</v>
      </c>
      <c r="H39" s="102" t="s">
        <v>45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76" t="str">
        <f>E9</f>
        <v>SO 300 - Konštrukcia výsledkovej tabuľe</v>
      </c>
      <c r="F87" s="220"/>
      <c r="G87" s="220"/>
      <c r="H87" s="220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Kolárovo</v>
      </c>
      <c r="I89" s="23" t="s">
        <v>21</v>
      </c>
      <c r="J89" s="51" t="str">
        <f>IF(J12="","",J12)</f>
        <v>Vyplň údaj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Futbalový klub Kolárovo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123</v>
      </c>
      <c r="D94" s="99"/>
      <c r="E94" s="99"/>
      <c r="F94" s="99"/>
      <c r="G94" s="99"/>
      <c r="H94" s="99"/>
      <c r="I94" s="99"/>
      <c r="J94" s="108" t="s">
        <v>124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125</v>
      </c>
      <c r="J96" s="65">
        <f>J118</f>
        <v>0</v>
      </c>
      <c r="L96" s="28"/>
      <c r="AU96" s="13" t="s">
        <v>126</v>
      </c>
    </row>
    <row r="97" spans="2:12" s="8" customFormat="1" ht="24.95" customHeight="1">
      <c r="B97" s="110"/>
      <c r="D97" s="111" t="s">
        <v>1357</v>
      </c>
      <c r="E97" s="112"/>
      <c r="F97" s="112"/>
      <c r="G97" s="112"/>
      <c r="H97" s="112"/>
      <c r="I97" s="112"/>
      <c r="J97" s="113">
        <f>J119</f>
        <v>0</v>
      </c>
      <c r="L97" s="110"/>
    </row>
    <row r="98" spans="2:12" s="9" customFormat="1" ht="19.899999999999999" customHeight="1">
      <c r="B98" s="114"/>
      <c r="D98" s="115" t="s">
        <v>1358</v>
      </c>
      <c r="E98" s="116"/>
      <c r="F98" s="116"/>
      <c r="G98" s="116"/>
      <c r="H98" s="116"/>
      <c r="I98" s="116"/>
      <c r="J98" s="117">
        <f>J120</f>
        <v>0</v>
      </c>
      <c r="L98" s="114"/>
    </row>
    <row r="99" spans="2:12" s="1" customFormat="1" ht="21.75" customHeight="1">
      <c r="B99" s="28"/>
      <c r="L99" s="28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5" customHeight="1">
      <c r="B105" s="28"/>
      <c r="C105" s="17" t="s">
        <v>143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26.25" customHeight="1">
      <c r="B108" s="28"/>
      <c r="E108" s="218" t="str">
        <f>E7</f>
        <v>Zníženie energetickej náročnosti a rekonštrukcia budov športového areálu</v>
      </c>
      <c r="F108" s="219"/>
      <c r="G108" s="219"/>
      <c r="H108" s="219"/>
      <c r="L108" s="28"/>
    </row>
    <row r="109" spans="2:12" s="1" customFormat="1" ht="12" customHeight="1">
      <c r="B109" s="28"/>
      <c r="C109" s="23" t="s">
        <v>116</v>
      </c>
      <c r="L109" s="28"/>
    </row>
    <row r="110" spans="2:12" s="1" customFormat="1" ht="16.5" customHeight="1">
      <c r="B110" s="28"/>
      <c r="E110" s="176" t="str">
        <f>E9</f>
        <v>SO 300 - Konštrukcia výsledkovej tabuľe</v>
      </c>
      <c r="F110" s="220"/>
      <c r="G110" s="220"/>
      <c r="H110" s="220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Kolárovo</v>
      </c>
      <c r="I112" s="23" t="s">
        <v>21</v>
      </c>
      <c r="J112" s="51" t="str">
        <f>IF(J12="","",J12)</f>
        <v>Vyplň údaj</v>
      </c>
      <c r="L112" s="28"/>
    </row>
    <row r="113" spans="2:65" s="1" customFormat="1" ht="6.95" customHeight="1">
      <c r="B113" s="28"/>
      <c r="L113" s="28"/>
    </row>
    <row r="114" spans="2:65" s="1" customFormat="1" ht="15.2" customHeight="1">
      <c r="B114" s="28"/>
      <c r="C114" s="23" t="s">
        <v>22</v>
      </c>
      <c r="F114" s="21" t="str">
        <f>E15</f>
        <v>Futbalový klub Kolárovo</v>
      </c>
      <c r="I114" s="23" t="s">
        <v>28</v>
      </c>
      <c r="J114" s="26" t="str">
        <f>E21</f>
        <v xml:space="preserve"> </v>
      </c>
      <c r="L114" s="28"/>
    </row>
    <row r="115" spans="2:65" s="1" customFormat="1" ht="15.2" customHeight="1">
      <c r="B115" s="28"/>
      <c r="C115" s="23" t="s">
        <v>26</v>
      </c>
      <c r="F115" s="21" t="str">
        <f>IF(E18="","",E18)</f>
        <v>Vyplň údaj</v>
      </c>
      <c r="I115" s="23" t="s">
        <v>31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8"/>
      <c r="C117" s="119" t="s">
        <v>144</v>
      </c>
      <c r="D117" s="120" t="s">
        <v>58</v>
      </c>
      <c r="E117" s="120" t="s">
        <v>54</v>
      </c>
      <c r="F117" s="120" t="s">
        <v>55</v>
      </c>
      <c r="G117" s="120" t="s">
        <v>145</v>
      </c>
      <c r="H117" s="120" t="s">
        <v>146</v>
      </c>
      <c r="I117" s="120" t="s">
        <v>147</v>
      </c>
      <c r="J117" s="121" t="s">
        <v>124</v>
      </c>
      <c r="K117" s="122" t="s">
        <v>148</v>
      </c>
      <c r="L117" s="118"/>
      <c r="M117" s="58" t="s">
        <v>1</v>
      </c>
      <c r="N117" s="59" t="s">
        <v>37</v>
      </c>
      <c r="O117" s="59" t="s">
        <v>149</v>
      </c>
      <c r="P117" s="59" t="s">
        <v>150</v>
      </c>
      <c r="Q117" s="59" t="s">
        <v>151</v>
      </c>
      <c r="R117" s="59" t="s">
        <v>152</v>
      </c>
      <c r="S117" s="59" t="s">
        <v>153</v>
      </c>
      <c r="T117" s="60" t="s">
        <v>154</v>
      </c>
    </row>
    <row r="118" spans="2:65" s="1" customFormat="1" ht="22.9" customHeight="1">
      <c r="B118" s="28"/>
      <c r="C118" s="63" t="s">
        <v>125</v>
      </c>
      <c r="J118" s="123">
        <f>BK118</f>
        <v>0</v>
      </c>
      <c r="L118" s="28"/>
      <c r="M118" s="61"/>
      <c r="N118" s="52"/>
      <c r="O118" s="52"/>
      <c r="P118" s="124">
        <f>P119</f>
        <v>0</v>
      </c>
      <c r="Q118" s="52"/>
      <c r="R118" s="124">
        <f>R119</f>
        <v>0</v>
      </c>
      <c r="S118" s="52"/>
      <c r="T118" s="125">
        <f>T119</f>
        <v>0</v>
      </c>
      <c r="AT118" s="13" t="s">
        <v>72</v>
      </c>
      <c r="AU118" s="13" t="s">
        <v>126</v>
      </c>
      <c r="BK118" s="126">
        <f>BK119</f>
        <v>0</v>
      </c>
    </row>
    <row r="119" spans="2:65" s="11" customFormat="1" ht="25.9" customHeight="1">
      <c r="B119" s="127"/>
      <c r="D119" s="128" t="s">
        <v>72</v>
      </c>
      <c r="E119" s="129" t="s">
        <v>242</v>
      </c>
      <c r="F119" s="129" t="s">
        <v>1359</v>
      </c>
      <c r="I119" s="130"/>
      <c r="J119" s="131">
        <f>BK119</f>
        <v>0</v>
      </c>
      <c r="L119" s="127"/>
      <c r="M119" s="132"/>
      <c r="P119" s="133">
        <f>P120</f>
        <v>0</v>
      </c>
      <c r="R119" s="133">
        <f>R120</f>
        <v>0</v>
      </c>
      <c r="T119" s="134">
        <f>T120</f>
        <v>0</v>
      </c>
      <c r="AR119" s="128" t="s">
        <v>90</v>
      </c>
      <c r="AT119" s="135" t="s">
        <v>72</v>
      </c>
      <c r="AU119" s="135" t="s">
        <v>73</v>
      </c>
      <c r="AY119" s="128" t="s">
        <v>157</v>
      </c>
      <c r="BK119" s="136">
        <f>BK120</f>
        <v>0</v>
      </c>
    </row>
    <row r="120" spans="2:65" s="11" customFormat="1" ht="22.9" customHeight="1">
      <c r="B120" s="127"/>
      <c r="D120" s="128" t="s">
        <v>72</v>
      </c>
      <c r="E120" s="137" t="s">
        <v>1360</v>
      </c>
      <c r="F120" s="137" t="s">
        <v>1361</v>
      </c>
      <c r="I120" s="130"/>
      <c r="J120" s="138">
        <f>BK120</f>
        <v>0</v>
      </c>
      <c r="L120" s="127"/>
      <c r="M120" s="132"/>
      <c r="P120" s="133">
        <f>SUM(P121:P122)</f>
        <v>0</v>
      </c>
      <c r="R120" s="133">
        <f>SUM(R121:R122)</f>
        <v>0</v>
      </c>
      <c r="T120" s="134">
        <f>SUM(T121:T122)</f>
        <v>0</v>
      </c>
      <c r="AR120" s="128" t="s">
        <v>90</v>
      </c>
      <c r="AT120" s="135" t="s">
        <v>72</v>
      </c>
      <c r="AU120" s="135" t="s">
        <v>80</v>
      </c>
      <c r="AY120" s="128" t="s">
        <v>157</v>
      </c>
      <c r="BK120" s="136">
        <f>SUM(BK121:BK122)</f>
        <v>0</v>
      </c>
    </row>
    <row r="121" spans="2:65" s="1" customFormat="1" ht="33" customHeight="1">
      <c r="B121" s="139"/>
      <c r="C121" s="140" t="s">
        <v>80</v>
      </c>
      <c r="D121" s="140" t="s">
        <v>159</v>
      </c>
      <c r="E121" s="141" t="s">
        <v>1362</v>
      </c>
      <c r="F121" s="142" t="s">
        <v>1363</v>
      </c>
      <c r="G121" s="143" t="s">
        <v>245</v>
      </c>
      <c r="H121" s="144">
        <v>1</v>
      </c>
      <c r="I121" s="145"/>
      <c r="J121" s="146">
        <f>ROUND(I121*H121,2)</f>
        <v>0</v>
      </c>
      <c r="K121" s="147"/>
      <c r="L121" s="28"/>
      <c r="M121" s="148" t="s">
        <v>1</v>
      </c>
      <c r="N121" s="149" t="s">
        <v>39</v>
      </c>
      <c r="P121" s="150">
        <f>O121*H121</f>
        <v>0</v>
      </c>
      <c r="Q121" s="150">
        <v>0</v>
      </c>
      <c r="R121" s="150">
        <f>Q121*H121</f>
        <v>0</v>
      </c>
      <c r="S121" s="150">
        <v>0</v>
      </c>
      <c r="T121" s="151">
        <f>S121*H121</f>
        <v>0</v>
      </c>
      <c r="AR121" s="152" t="s">
        <v>438</v>
      </c>
      <c r="AT121" s="152" t="s">
        <v>159</v>
      </c>
      <c r="AU121" s="152" t="s">
        <v>85</v>
      </c>
      <c r="AY121" s="13" t="s">
        <v>157</v>
      </c>
      <c r="BE121" s="153">
        <f>IF(N121="základná",J121,0)</f>
        <v>0</v>
      </c>
      <c r="BF121" s="153">
        <f>IF(N121="znížená",J121,0)</f>
        <v>0</v>
      </c>
      <c r="BG121" s="153">
        <f>IF(N121="zákl. prenesená",J121,0)</f>
        <v>0</v>
      </c>
      <c r="BH121" s="153">
        <f>IF(N121="zníž. prenesená",J121,0)</f>
        <v>0</v>
      </c>
      <c r="BI121" s="153">
        <f>IF(N121="nulová",J121,0)</f>
        <v>0</v>
      </c>
      <c r="BJ121" s="13" t="s">
        <v>85</v>
      </c>
      <c r="BK121" s="153">
        <f>ROUND(I121*H121,2)</f>
        <v>0</v>
      </c>
      <c r="BL121" s="13" t="s">
        <v>438</v>
      </c>
      <c r="BM121" s="152" t="s">
        <v>1364</v>
      </c>
    </row>
    <row r="122" spans="2:65" s="1" customFormat="1" ht="24.2" customHeight="1">
      <c r="B122" s="139"/>
      <c r="C122" s="140" t="s">
        <v>85</v>
      </c>
      <c r="D122" s="140" t="s">
        <v>159</v>
      </c>
      <c r="E122" s="141" t="s">
        <v>1365</v>
      </c>
      <c r="F122" s="142" t="s">
        <v>1366</v>
      </c>
      <c r="G122" s="143" t="s">
        <v>245</v>
      </c>
      <c r="H122" s="144">
        <v>1</v>
      </c>
      <c r="I122" s="145"/>
      <c r="J122" s="146">
        <f>ROUND(I122*H122,2)</f>
        <v>0</v>
      </c>
      <c r="K122" s="147"/>
      <c r="L122" s="28"/>
      <c r="M122" s="166" t="s">
        <v>1</v>
      </c>
      <c r="N122" s="167" t="s">
        <v>39</v>
      </c>
      <c r="O122" s="168"/>
      <c r="P122" s="169">
        <f>O122*H122</f>
        <v>0</v>
      </c>
      <c r="Q122" s="169">
        <v>0</v>
      </c>
      <c r="R122" s="169">
        <f>Q122*H122</f>
        <v>0</v>
      </c>
      <c r="S122" s="169">
        <v>0</v>
      </c>
      <c r="T122" s="170">
        <f>S122*H122</f>
        <v>0</v>
      </c>
      <c r="AR122" s="152" t="s">
        <v>438</v>
      </c>
      <c r="AT122" s="152" t="s">
        <v>159</v>
      </c>
      <c r="AU122" s="152" t="s">
        <v>85</v>
      </c>
      <c r="AY122" s="13" t="s">
        <v>157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3" t="s">
        <v>85</v>
      </c>
      <c r="BK122" s="153">
        <f>ROUND(I122*H122,2)</f>
        <v>0</v>
      </c>
      <c r="BL122" s="13" t="s">
        <v>438</v>
      </c>
      <c r="BM122" s="152" t="s">
        <v>1367</v>
      </c>
    </row>
    <row r="123" spans="2:65" s="1" customFormat="1" ht="6.95" customHeight="1"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28"/>
    </row>
  </sheetData>
  <autoFilter ref="C117:K122" xr:uid="{00000000-0009-0000-0000-00000A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ht="12.75">
      <c r="B8" s="16"/>
      <c r="D8" s="23" t="s">
        <v>116</v>
      </c>
      <c r="L8" s="16"/>
    </row>
    <row r="9" spans="2:46" ht="16.5" customHeight="1">
      <c r="B9" s="16"/>
      <c r="E9" s="218" t="s">
        <v>117</v>
      </c>
      <c r="F9" s="182"/>
      <c r="G9" s="182"/>
      <c r="H9" s="182"/>
      <c r="L9" s="16"/>
    </row>
    <row r="10" spans="2:46" ht="12" customHeight="1">
      <c r="B10" s="16"/>
      <c r="D10" s="23" t="s">
        <v>118</v>
      </c>
      <c r="L10" s="16"/>
    </row>
    <row r="11" spans="2:46" s="1" customFormat="1" ht="16.5" customHeight="1">
      <c r="B11" s="28"/>
      <c r="E11" s="215" t="s">
        <v>119</v>
      </c>
      <c r="F11" s="220"/>
      <c r="G11" s="220"/>
      <c r="H11" s="220"/>
      <c r="L11" s="28"/>
    </row>
    <row r="12" spans="2:46" s="1" customFormat="1" ht="12" customHeight="1">
      <c r="B12" s="28"/>
      <c r="D12" s="23" t="s">
        <v>120</v>
      </c>
      <c r="L12" s="28"/>
    </row>
    <row r="13" spans="2:46" s="1" customFormat="1" ht="16.5" customHeight="1">
      <c r="B13" s="28"/>
      <c r="E13" s="176" t="s">
        <v>121</v>
      </c>
      <c r="F13" s="220"/>
      <c r="G13" s="220"/>
      <c r="H13" s="220"/>
      <c r="L13" s="28"/>
    </row>
    <row r="14" spans="2:46" s="1" customFormat="1" ht="11.25">
      <c r="B14" s="28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Vyplň údaj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1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tr">
        <f>IF('Rekapitulácia stavby'!AN16="","",'Rekapitulácia stavby'!AN16)</f>
        <v/>
      </c>
      <c r="L24" s="28"/>
    </row>
    <row r="25" spans="2:12" s="1" customFormat="1" ht="18" customHeight="1">
      <c r="B25" s="28"/>
      <c r="E25" s="21" t="str">
        <f>IF('Rekapitulácia stavby'!E17="","",'Rekapitulácia stavby'!E17)</f>
        <v xml:space="preserve"> </v>
      </c>
      <c r="I25" s="23" t="s">
        <v>25</v>
      </c>
      <c r="J25" s="21" t="str">
        <f>IF('Rekapitulácia stavby'!AN17="","",'Rekapitulácia stavby'!AN17)</f>
        <v/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32</v>
      </c>
      <c r="L30" s="28"/>
    </row>
    <row r="31" spans="2:12" s="7" customFormat="1" ht="16.5" customHeight="1">
      <c r="B31" s="93"/>
      <c r="E31" s="186" t="s">
        <v>1</v>
      </c>
      <c r="F31" s="186"/>
      <c r="G31" s="186"/>
      <c r="H31" s="186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33</v>
      </c>
      <c r="J34" s="65">
        <f>ROUND(J140,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45" customHeight="1">
      <c r="B37" s="28"/>
      <c r="D37" s="54" t="s">
        <v>37</v>
      </c>
      <c r="E37" s="33" t="s">
        <v>38</v>
      </c>
      <c r="F37" s="95">
        <f>ROUND((SUM(BE140:BE221)),  2)</f>
        <v>0</v>
      </c>
      <c r="G37" s="96"/>
      <c r="H37" s="96"/>
      <c r="I37" s="97">
        <v>0.23</v>
      </c>
      <c r="J37" s="95">
        <f>ROUND(((SUM(BE140:BE221))*I37),  2)</f>
        <v>0</v>
      </c>
      <c r="L37" s="28"/>
    </row>
    <row r="38" spans="2:12" s="1" customFormat="1" ht="14.45" customHeight="1">
      <c r="B38" s="28"/>
      <c r="E38" s="33" t="s">
        <v>39</v>
      </c>
      <c r="F38" s="84">
        <f>ROUND((SUM(BF140:BF221)),  2)</f>
        <v>0</v>
      </c>
      <c r="I38" s="98">
        <v>0.23</v>
      </c>
      <c r="J38" s="84">
        <f>ROUND(((SUM(BF140:BF221))*I38),  2)</f>
        <v>0</v>
      </c>
      <c r="L38" s="28"/>
    </row>
    <row r="39" spans="2:12" s="1" customFormat="1" ht="14.45" hidden="1" customHeight="1">
      <c r="B39" s="28"/>
      <c r="E39" s="23" t="s">
        <v>40</v>
      </c>
      <c r="F39" s="84">
        <f>ROUND((SUM(BG140:BG221)),  2)</f>
        <v>0</v>
      </c>
      <c r="I39" s="98">
        <v>0.23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41</v>
      </c>
      <c r="F40" s="84">
        <f>ROUND((SUM(BH140:BH221)),  2)</f>
        <v>0</v>
      </c>
      <c r="I40" s="98">
        <v>0.23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42</v>
      </c>
      <c r="F41" s="95">
        <f>ROUND((SUM(BI140:BI221)),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12" ht="12" customHeight="1">
      <c r="B86" s="16"/>
      <c r="C86" s="23" t="s">
        <v>116</v>
      </c>
      <c r="L86" s="16"/>
    </row>
    <row r="87" spans="2:12" ht="16.5" customHeight="1">
      <c r="B87" s="16"/>
      <c r="E87" s="218" t="s">
        <v>117</v>
      </c>
      <c r="F87" s="182"/>
      <c r="G87" s="182"/>
      <c r="H87" s="182"/>
      <c r="L87" s="16"/>
    </row>
    <row r="88" spans="2:12" ht="12" customHeight="1">
      <c r="B88" s="16"/>
      <c r="C88" s="23" t="s">
        <v>118</v>
      </c>
      <c r="L88" s="16"/>
    </row>
    <row r="89" spans="2:12" s="1" customFormat="1" ht="16.5" customHeight="1">
      <c r="B89" s="28"/>
      <c r="E89" s="215" t="s">
        <v>119</v>
      </c>
      <c r="F89" s="220"/>
      <c r="G89" s="220"/>
      <c r="H89" s="220"/>
      <c r="L89" s="28"/>
    </row>
    <row r="90" spans="2:12" s="1" customFormat="1" ht="12" customHeight="1">
      <c r="B90" s="28"/>
      <c r="C90" s="23" t="s">
        <v>120</v>
      </c>
      <c r="L90" s="28"/>
    </row>
    <row r="91" spans="2:12" s="1" customFormat="1" ht="16.5" customHeight="1">
      <c r="B91" s="28"/>
      <c r="E91" s="176" t="str">
        <f>E13</f>
        <v>01.1 - Exteriér</v>
      </c>
      <c r="F91" s="220"/>
      <c r="G91" s="220"/>
      <c r="H91" s="220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19</v>
      </c>
      <c r="F93" s="21" t="str">
        <f>F16</f>
        <v>Kolárovo</v>
      </c>
      <c r="I93" s="23" t="s">
        <v>21</v>
      </c>
      <c r="J93" s="51" t="str">
        <f>IF(J16="","",J16)</f>
        <v>Vyplň údaj</v>
      </c>
      <c r="L93" s="28"/>
    </row>
    <row r="94" spans="2:12" s="1" customFormat="1" ht="6.95" customHeight="1">
      <c r="B94" s="28"/>
      <c r="L94" s="28"/>
    </row>
    <row r="95" spans="2:12" s="1" customFormat="1" ht="15.2" customHeight="1">
      <c r="B95" s="28"/>
      <c r="C95" s="23" t="s">
        <v>22</v>
      </c>
      <c r="F95" s="21" t="str">
        <f>E19</f>
        <v>Futbalový klub Kolárovo</v>
      </c>
      <c r="I95" s="23" t="s">
        <v>28</v>
      </c>
      <c r="J95" s="26" t="str">
        <f>E25</f>
        <v xml:space="preserve"> 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125</v>
      </c>
      <c r="J100" s="65">
        <f>J140</f>
        <v>0</v>
      </c>
      <c r="L100" s="28"/>
      <c r="AU100" s="13" t="s">
        <v>126</v>
      </c>
    </row>
    <row r="101" spans="2:47" s="8" customFormat="1" ht="24.95" customHeight="1">
      <c r="B101" s="110"/>
      <c r="D101" s="111" t="s">
        <v>127</v>
      </c>
      <c r="E101" s="112"/>
      <c r="F101" s="112"/>
      <c r="G101" s="112"/>
      <c r="H101" s="112"/>
      <c r="I101" s="112"/>
      <c r="J101" s="113">
        <f>J141</f>
        <v>0</v>
      </c>
      <c r="L101" s="110"/>
    </row>
    <row r="102" spans="2:47" s="9" customFormat="1" ht="19.899999999999999" customHeight="1">
      <c r="B102" s="114"/>
      <c r="D102" s="115" t="s">
        <v>128</v>
      </c>
      <c r="E102" s="116"/>
      <c r="F102" s="116"/>
      <c r="G102" s="116"/>
      <c r="H102" s="116"/>
      <c r="I102" s="116"/>
      <c r="J102" s="117">
        <f>J142</f>
        <v>0</v>
      </c>
      <c r="L102" s="114"/>
    </row>
    <row r="103" spans="2:47" s="9" customFormat="1" ht="19.899999999999999" customHeight="1">
      <c r="B103" s="114"/>
      <c r="D103" s="115" t="s">
        <v>129</v>
      </c>
      <c r="E103" s="116"/>
      <c r="F103" s="116"/>
      <c r="G103" s="116"/>
      <c r="H103" s="116"/>
      <c r="I103" s="116"/>
      <c r="J103" s="117">
        <f>J151</f>
        <v>0</v>
      </c>
      <c r="L103" s="114"/>
    </row>
    <row r="104" spans="2:47" s="9" customFormat="1" ht="19.899999999999999" customHeight="1">
      <c r="B104" s="114"/>
      <c r="D104" s="115" t="s">
        <v>130</v>
      </c>
      <c r="E104" s="116"/>
      <c r="F104" s="116"/>
      <c r="G104" s="116"/>
      <c r="H104" s="116"/>
      <c r="I104" s="116"/>
      <c r="J104" s="117">
        <f>J153</f>
        <v>0</v>
      </c>
      <c r="L104" s="114"/>
    </row>
    <row r="105" spans="2:47" s="9" customFormat="1" ht="19.899999999999999" customHeight="1">
      <c r="B105" s="114"/>
      <c r="D105" s="115" t="s">
        <v>131</v>
      </c>
      <c r="E105" s="116"/>
      <c r="F105" s="116"/>
      <c r="G105" s="116"/>
      <c r="H105" s="116"/>
      <c r="I105" s="116"/>
      <c r="J105" s="117">
        <f>J155</f>
        <v>0</v>
      </c>
      <c r="L105" s="114"/>
    </row>
    <row r="106" spans="2:47" s="9" customFormat="1" ht="19.899999999999999" customHeight="1">
      <c r="B106" s="114"/>
      <c r="D106" s="115" t="s">
        <v>132</v>
      </c>
      <c r="E106" s="116"/>
      <c r="F106" s="116"/>
      <c r="G106" s="116"/>
      <c r="H106" s="116"/>
      <c r="I106" s="116"/>
      <c r="J106" s="117">
        <f>J164</f>
        <v>0</v>
      </c>
      <c r="L106" s="114"/>
    </row>
    <row r="107" spans="2:47" s="9" customFormat="1" ht="19.899999999999999" customHeight="1">
      <c r="B107" s="114"/>
      <c r="D107" s="115" t="s">
        <v>133</v>
      </c>
      <c r="E107" s="116"/>
      <c r="F107" s="116"/>
      <c r="G107" s="116"/>
      <c r="H107" s="116"/>
      <c r="I107" s="116"/>
      <c r="J107" s="117">
        <f>J175</f>
        <v>0</v>
      </c>
      <c r="L107" s="114"/>
    </row>
    <row r="108" spans="2:47" s="8" customFormat="1" ht="24.95" customHeight="1">
      <c r="B108" s="110"/>
      <c r="D108" s="111" t="s">
        <v>134</v>
      </c>
      <c r="E108" s="112"/>
      <c r="F108" s="112"/>
      <c r="G108" s="112"/>
      <c r="H108" s="112"/>
      <c r="I108" s="112"/>
      <c r="J108" s="113">
        <f>J177</f>
        <v>0</v>
      </c>
      <c r="L108" s="110"/>
    </row>
    <row r="109" spans="2:47" s="9" customFormat="1" ht="19.899999999999999" customHeight="1">
      <c r="B109" s="114"/>
      <c r="D109" s="115" t="s">
        <v>135</v>
      </c>
      <c r="E109" s="116"/>
      <c r="F109" s="116"/>
      <c r="G109" s="116"/>
      <c r="H109" s="116"/>
      <c r="I109" s="116"/>
      <c r="J109" s="117">
        <f>J178</f>
        <v>0</v>
      </c>
      <c r="L109" s="114"/>
    </row>
    <row r="110" spans="2:47" s="9" customFormat="1" ht="19.899999999999999" customHeight="1">
      <c r="B110" s="114"/>
      <c r="D110" s="115" t="s">
        <v>136</v>
      </c>
      <c r="E110" s="116"/>
      <c r="F110" s="116"/>
      <c r="G110" s="116"/>
      <c r="H110" s="116"/>
      <c r="I110" s="116"/>
      <c r="J110" s="117">
        <f>J182</f>
        <v>0</v>
      </c>
      <c r="L110" s="114"/>
    </row>
    <row r="111" spans="2:47" s="9" customFormat="1" ht="19.899999999999999" customHeight="1">
      <c r="B111" s="114"/>
      <c r="D111" s="115" t="s">
        <v>137</v>
      </c>
      <c r="E111" s="116"/>
      <c r="F111" s="116"/>
      <c r="G111" s="116"/>
      <c r="H111" s="116"/>
      <c r="I111" s="116"/>
      <c r="J111" s="117">
        <f>J190</f>
        <v>0</v>
      </c>
      <c r="L111" s="114"/>
    </row>
    <row r="112" spans="2:47" s="9" customFormat="1" ht="19.899999999999999" customHeight="1">
      <c r="B112" s="114"/>
      <c r="D112" s="115" t="s">
        <v>138</v>
      </c>
      <c r="E112" s="116"/>
      <c r="F112" s="116"/>
      <c r="G112" s="116"/>
      <c r="H112" s="116"/>
      <c r="I112" s="116"/>
      <c r="J112" s="117">
        <f>J195</f>
        <v>0</v>
      </c>
      <c r="L112" s="114"/>
    </row>
    <row r="113" spans="2:12" s="9" customFormat="1" ht="19.899999999999999" customHeight="1">
      <c r="B113" s="114"/>
      <c r="D113" s="115" t="s">
        <v>139</v>
      </c>
      <c r="E113" s="116"/>
      <c r="F113" s="116"/>
      <c r="G113" s="116"/>
      <c r="H113" s="116"/>
      <c r="I113" s="116"/>
      <c r="J113" s="117">
        <f>J202</f>
        <v>0</v>
      </c>
      <c r="L113" s="114"/>
    </row>
    <row r="114" spans="2:12" s="9" customFormat="1" ht="19.899999999999999" customHeight="1">
      <c r="B114" s="114"/>
      <c r="D114" s="115" t="s">
        <v>140</v>
      </c>
      <c r="E114" s="116"/>
      <c r="F114" s="116"/>
      <c r="G114" s="116"/>
      <c r="H114" s="116"/>
      <c r="I114" s="116"/>
      <c r="J114" s="117">
        <f>J205</f>
        <v>0</v>
      </c>
      <c r="L114" s="114"/>
    </row>
    <row r="115" spans="2:12" s="9" customFormat="1" ht="19.899999999999999" customHeight="1">
      <c r="B115" s="114"/>
      <c r="D115" s="115" t="s">
        <v>141</v>
      </c>
      <c r="E115" s="116"/>
      <c r="F115" s="116"/>
      <c r="G115" s="116"/>
      <c r="H115" s="116"/>
      <c r="I115" s="116"/>
      <c r="J115" s="117">
        <f>J216</f>
        <v>0</v>
      </c>
      <c r="L115" s="114"/>
    </row>
    <row r="116" spans="2:12" s="9" customFormat="1" ht="19.899999999999999" customHeight="1">
      <c r="B116" s="114"/>
      <c r="D116" s="115" t="s">
        <v>142</v>
      </c>
      <c r="E116" s="116"/>
      <c r="F116" s="116"/>
      <c r="G116" s="116"/>
      <c r="H116" s="116"/>
      <c r="I116" s="116"/>
      <c r="J116" s="117">
        <f>J220</f>
        <v>0</v>
      </c>
      <c r="L116" s="114"/>
    </row>
    <row r="117" spans="2:12" s="1" customFormat="1" ht="21.75" customHeight="1">
      <c r="B117" s="28"/>
      <c r="L117" s="28"/>
    </row>
    <row r="118" spans="2:12" s="1" customFormat="1" ht="6.95" customHeight="1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28"/>
    </row>
    <row r="122" spans="2:12" s="1" customFormat="1" ht="6.95" customHeight="1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28"/>
    </row>
    <row r="123" spans="2:12" s="1" customFormat="1" ht="24.95" customHeight="1">
      <c r="B123" s="28"/>
      <c r="C123" s="17" t="s">
        <v>143</v>
      </c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3" t="s">
        <v>15</v>
      </c>
      <c r="L125" s="28"/>
    </row>
    <row r="126" spans="2:12" s="1" customFormat="1" ht="26.25" customHeight="1">
      <c r="B126" s="28"/>
      <c r="E126" s="218" t="str">
        <f>E7</f>
        <v>Zníženie energetickej náročnosti a rekonštrukcia budov športového areálu</v>
      </c>
      <c r="F126" s="219"/>
      <c r="G126" s="219"/>
      <c r="H126" s="219"/>
      <c r="L126" s="28"/>
    </row>
    <row r="127" spans="2:12" ht="12" customHeight="1">
      <c r="B127" s="16"/>
      <c r="C127" s="23" t="s">
        <v>116</v>
      </c>
      <c r="L127" s="16"/>
    </row>
    <row r="128" spans="2:12" ht="16.5" customHeight="1">
      <c r="B128" s="16"/>
      <c r="E128" s="218" t="s">
        <v>117</v>
      </c>
      <c r="F128" s="182"/>
      <c r="G128" s="182"/>
      <c r="H128" s="182"/>
      <c r="L128" s="16"/>
    </row>
    <row r="129" spans="2:65" ht="12" customHeight="1">
      <c r="B129" s="16"/>
      <c r="C129" s="23" t="s">
        <v>118</v>
      </c>
      <c r="L129" s="16"/>
    </row>
    <row r="130" spans="2:65" s="1" customFormat="1" ht="16.5" customHeight="1">
      <c r="B130" s="28"/>
      <c r="E130" s="215" t="s">
        <v>119</v>
      </c>
      <c r="F130" s="220"/>
      <c r="G130" s="220"/>
      <c r="H130" s="220"/>
      <c r="L130" s="28"/>
    </row>
    <row r="131" spans="2:65" s="1" customFormat="1" ht="12" customHeight="1">
      <c r="B131" s="28"/>
      <c r="C131" s="23" t="s">
        <v>120</v>
      </c>
      <c r="L131" s="28"/>
    </row>
    <row r="132" spans="2:65" s="1" customFormat="1" ht="16.5" customHeight="1">
      <c r="B132" s="28"/>
      <c r="E132" s="176" t="str">
        <f>E13</f>
        <v>01.1 - Exteriér</v>
      </c>
      <c r="F132" s="220"/>
      <c r="G132" s="220"/>
      <c r="H132" s="220"/>
      <c r="L132" s="28"/>
    </row>
    <row r="133" spans="2:65" s="1" customFormat="1" ht="6.95" customHeight="1">
      <c r="B133" s="28"/>
      <c r="L133" s="28"/>
    </row>
    <row r="134" spans="2:65" s="1" customFormat="1" ht="12" customHeight="1">
      <c r="B134" s="28"/>
      <c r="C134" s="23" t="s">
        <v>19</v>
      </c>
      <c r="F134" s="21" t="str">
        <f>F16</f>
        <v>Kolárovo</v>
      </c>
      <c r="I134" s="23" t="s">
        <v>21</v>
      </c>
      <c r="J134" s="51" t="str">
        <f>IF(J16="","",J16)</f>
        <v>Vyplň údaj</v>
      </c>
      <c r="L134" s="28"/>
    </row>
    <row r="135" spans="2:65" s="1" customFormat="1" ht="6.95" customHeight="1">
      <c r="B135" s="28"/>
      <c r="L135" s="28"/>
    </row>
    <row r="136" spans="2:65" s="1" customFormat="1" ht="15.2" customHeight="1">
      <c r="B136" s="28"/>
      <c r="C136" s="23" t="s">
        <v>22</v>
      </c>
      <c r="F136" s="21" t="str">
        <f>E19</f>
        <v>Futbalový klub Kolárovo</v>
      </c>
      <c r="I136" s="23" t="s">
        <v>28</v>
      </c>
      <c r="J136" s="26" t="str">
        <f>E25</f>
        <v xml:space="preserve"> </v>
      </c>
      <c r="L136" s="28"/>
    </row>
    <row r="137" spans="2:65" s="1" customFormat="1" ht="15.2" customHeight="1">
      <c r="B137" s="28"/>
      <c r="C137" s="23" t="s">
        <v>26</v>
      </c>
      <c r="F137" s="21" t="str">
        <f>IF(E22="","",E22)</f>
        <v>Vyplň údaj</v>
      </c>
      <c r="I137" s="23" t="s">
        <v>31</v>
      </c>
      <c r="J137" s="26" t="str">
        <f>E28</f>
        <v xml:space="preserve"> </v>
      </c>
      <c r="L137" s="28"/>
    </row>
    <row r="138" spans="2:65" s="1" customFormat="1" ht="10.35" customHeight="1">
      <c r="B138" s="28"/>
      <c r="L138" s="28"/>
    </row>
    <row r="139" spans="2:65" s="10" customFormat="1" ht="29.25" customHeight="1">
      <c r="B139" s="118"/>
      <c r="C139" s="119" t="s">
        <v>144</v>
      </c>
      <c r="D139" s="120" t="s">
        <v>58</v>
      </c>
      <c r="E139" s="120" t="s">
        <v>54</v>
      </c>
      <c r="F139" s="120" t="s">
        <v>55</v>
      </c>
      <c r="G139" s="120" t="s">
        <v>145</v>
      </c>
      <c r="H139" s="120" t="s">
        <v>146</v>
      </c>
      <c r="I139" s="120" t="s">
        <v>147</v>
      </c>
      <c r="J139" s="121" t="s">
        <v>124</v>
      </c>
      <c r="K139" s="122" t="s">
        <v>148</v>
      </c>
      <c r="L139" s="118"/>
      <c r="M139" s="58" t="s">
        <v>1</v>
      </c>
      <c r="N139" s="59" t="s">
        <v>37</v>
      </c>
      <c r="O139" s="59" t="s">
        <v>149</v>
      </c>
      <c r="P139" s="59" t="s">
        <v>150</v>
      </c>
      <c r="Q139" s="59" t="s">
        <v>151</v>
      </c>
      <c r="R139" s="59" t="s">
        <v>152</v>
      </c>
      <c r="S139" s="59" t="s">
        <v>153</v>
      </c>
      <c r="T139" s="60" t="s">
        <v>154</v>
      </c>
    </row>
    <row r="140" spans="2:65" s="1" customFormat="1" ht="22.9" customHeight="1">
      <c r="B140" s="28"/>
      <c r="C140" s="63" t="s">
        <v>125</v>
      </c>
      <c r="J140" s="123">
        <f>BK140</f>
        <v>0</v>
      </c>
      <c r="L140" s="28"/>
      <c r="M140" s="61"/>
      <c r="N140" s="52"/>
      <c r="O140" s="52"/>
      <c r="P140" s="124">
        <f>P141+P177</f>
        <v>0</v>
      </c>
      <c r="Q140" s="52"/>
      <c r="R140" s="124">
        <f>R141+R177</f>
        <v>162.92998051000001</v>
      </c>
      <c r="S140" s="52"/>
      <c r="T140" s="125">
        <f>T141+T177</f>
        <v>0</v>
      </c>
      <c r="AT140" s="13" t="s">
        <v>72</v>
      </c>
      <c r="AU140" s="13" t="s">
        <v>126</v>
      </c>
      <c r="BK140" s="126">
        <f>BK141+BK177</f>
        <v>0</v>
      </c>
    </row>
    <row r="141" spans="2:65" s="11" customFormat="1" ht="25.9" customHeight="1">
      <c r="B141" s="127"/>
      <c r="D141" s="128" t="s">
        <v>72</v>
      </c>
      <c r="E141" s="129" t="s">
        <v>155</v>
      </c>
      <c r="F141" s="129" t="s">
        <v>156</v>
      </c>
      <c r="I141" s="130"/>
      <c r="J141" s="131">
        <f>BK141</f>
        <v>0</v>
      </c>
      <c r="L141" s="127"/>
      <c r="M141" s="132"/>
      <c r="P141" s="133">
        <f>P142+P151+P153+P155+P164+P175</f>
        <v>0</v>
      </c>
      <c r="R141" s="133">
        <f>R142+R151+R153+R155+R164+R175</f>
        <v>105.88993897</v>
      </c>
      <c r="T141" s="134">
        <f>T142+T151+T153+T155+T164+T175</f>
        <v>0</v>
      </c>
      <c r="AR141" s="128" t="s">
        <v>80</v>
      </c>
      <c r="AT141" s="135" t="s">
        <v>72</v>
      </c>
      <c r="AU141" s="135" t="s">
        <v>73</v>
      </c>
      <c r="AY141" s="128" t="s">
        <v>157</v>
      </c>
      <c r="BK141" s="136">
        <f>BK142+BK151+BK153+BK155+BK164+BK175</f>
        <v>0</v>
      </c>
    </row>
    <row r="142" spans="2:65" s="11" customFormat="1" ht="22.9" customHeight="1">
      <c r="B142" s="127"/>
      <c r="D142" s="128" t="s">
        <v>72</v>
      </c>
      <c r="E142" s="137" t="s">
        <v>80</v>
      </c>
      <c r="F142" s="137" t="s">
        <v>158</v>
      </c>
      <c r="I142" s="130"/>
      <c r="J142" s="138">
        <f>BK142</f>
        <v>0</v>
      </c>
      <c r="L142" s="127"/>
      <c r="M142" s="132"/>
      <c r="P142" s="133">
        <f>SUM(P143:P150)</f>
        <v>0</v>
      </c>
      <c r="R142" s="133">
        <f>SUM(R143:R150)</f>
        <v>0</v>
      </c>
      <c r="T142" s="134">
        <f>SUM(T143:T150)</f>
        <v>0</v>
      </c>
      <c r="AR142" s="128" t="s">
        <v>80</v>
      </c>
      <c r="AT142" s="135" t="s">
        <v>72</v>
      </c>
      <c r="AU142" s="135" t="s">
        <v>80</v>
      </c>
      <c r="AY142" s="128" t="s">
        <v>157</v>
      </c>
      <c r="BK142" s="136">
        <f>SUM(BK143:BK150)</f>
        <v>0</v>
      </c>
    </row>
    <row r="143" spans="2:65" s="1" customFormat="1" ht="21.75" customHeight="1">
      <c r="B143" s="139"/>
      <c r="C143" s="140" t="s">
        <v>80</v>
      </c>
      <c r="D143" s="140" t="s">
        <v>159</v>
      </c>
      <c r="E143" s="141" t="s">
        <v>160</v>
      </c>
      <c r="F143" s="142" t="s">
        <v>161</v>
      </c>
      <c r="G143" s="143" t="s">
        <v>162</v>
      </c>
      <c r="H143" s="144">
        <v>81</v>
      </c>
      <c r="I143" s="145"/>
      <c r="J143" s="146">
        <f t="shared" ref="J143:J150" si="0">ROUND(I143*H143,2)</f>
        <v>0</v>
      </c>
      <c r="K143" s="147"/>
      <c r="L143" s="28"/>
      <c r="M143" s="148" t="s">
        <v>1</v>
      </c>
      <c r="N143" s="149" t="s">
        <v>39</v>
      </c>
      <c r="P143" s="150">
        <f t="shared" ref="P143:P150" si="1">O143*H143</f>
        <v>0</v>
      </c>
      <c r="Q143" s="150">
        <v>0</v>
      </c>
      <c r="R143" s="150">
        <f t="shared" ref="R143:R150" si="2">Q143*H143</f>
        <v>0</v>
      </c>
      <c r="S143" s="150">
        <v>0</v>
      </c>
      <c r="T143" s="151">
        <f t="shared" ref="T143:T150" si="3">S143*H143</f>
        <v>0</v>
      </c>
      <c r="AR143" s="152" t="s">
        <v>163</v>
      </c>
      <c r="AT143" s="152" t="s">
        <v>159</v>
      </c>
      <c r="AU143" s="152" t="s">
        <v>85</v>
      </c>
      <c r="AY143" s="13" t="s">
        <v>157</v>
      </c>
      <c r="BE143" s="153">
        <f t="shared" ref="BE143:BE150" si="4">IF(N143="základná",J143,0)</f>
        <v>0</v>
      </c>
      <c r="BF143" s="153">
        <f t="shared" ref="BF143:BF150" si="5">IF(N143="znížená",J143,0)</f>
        <v>0</v>
      </c>
      <c r="BG143" s="153">
        <f t="shared" ref="BG143:BG150" si="6">IF(N143="zákl. prenesená",J143,0)</f>
        <v>0</v>
      </c>
      <c r="BH143" s="153">
        <f t="shared" ref="BH143:BH150" si="7">IF(N143="zníž. prenesená",J143,0)</f>
        <v>0</v>
      </c>
      <c r="BI143" s="153">
        <f t="shared" ref="BI143:BI150" si="8">IF(N143="nulová",J143,0)</f>
        <v>0</v>
      </c>
      <c r="BJ143" s="13" t="s">
        <v>85</v>
      </c>
      <c r="BK143" s="153">
        <f t="shared" ref="BK143:BK150" si="9">ROUND(I143*H143,2)</f>
        <v>0</v>
      </c>
      <c r="BL143" s="13" t="s">
        <v>163</v>
      </c>
      <c r="BM143" s="152" t="s">
        <v>164</v>
      </c>
    </row>
    <row r="144" spans="2:65" s="1" customFormat="1" ht="24.2" customHeight="1">
      <c r="B144" s="139"/>
      <c r="C144" s="140" t="s">
        <v>85</v>
      </c>
      <c r="D144" s="140" t="s">
        <v>159</v>
      </c>
      <c r="E144" s="141" t="s">
        <v>165</v>
      </c>
      <c r="F144" s="142" t="s">
        <v>166</v>
      </c>
      <c r="G144" s="143" t="s">
        <v>162</v>
      </c>
      <c r="H144" s="144">
        <v>81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163</v>
      </c>
      <c r="AT144" s="152" t="s">
        <v>159</v>
      </c>
      <c r="AU144" s="152" t="s">
        <v>85</v>
      </c>
      <c r="AY144" s="13" t="s">
        <v>157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85</v>
      </c>
      <c r="BK144" s="153">
        <f t="shared" si="9"/>
        <v>0</v>
      </c>
      <c r="BL144" s="13" t="s">
        <v>163</v>
      </c>
      <c r="BM144" s="152" t="s">
        <v>167</v>
      </c>
    </row>
    <row r="145" spans="2:65" s="1" customFormat="1" ht="33" customHeight="1">
      <c r="B145" s="139"/>
      <c r="C145" s="140" t="s">
        <v>90</v>
      </c>
      <c r="D145" s="140" t="s">
        <v>159</v>
      </c>
      <c r="E145" s="141" t="s">
        <v>168</v>
      </c>
      <c r="F145" s="142" t="s">
        <v>169</v>
      </c>
      <c r="G145" s="143" t="s">
        <v>162</v>
      </c>
      <c r="H145" s="144">
        <v>40.5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163</v>
      </c>
      <c r="AT145" s="152" t="s">
        <v>159</v>
      </c>
      <c r="AU145" s="152" t="s">
        <v>85</v>
      </c>
      <c r="AY145" s="13" t="s">
        <v>157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85</v>
      </c>
      <c r="BK145" s="153">
        <f t="shared" si="9"/>
        <v>0</v>
      </c>
      <c r="BL145" s="13" t="s">
        <v>163</v>
      </c>
      <c r="BM145" s="152" t="s">
        <v>170</v>
      </c>
    </row>
    <row r="146" spans="2:65" s="1" customFormat="1" ht="37.9" customHeight="1">
      <c r="B146" s="139"/>
      <c r="C146" s="140" t="s">
        <v>163</v>
      </c>
      <c r="D146" s="140" t="s">
        <v>159</v>
      </c>
      <c r="E146" s="141" t="s">
        <v>171</v>
      </c>
      <c r="F146" s="142" t="s">
        <v>172</v>
      </c>
      <c r="G146" s="143" t="s">
        <v>162</v>
      </c>
      <c r="H146" s="144">
        <v>81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163</v>
      </c>
      <c r="AT146" s="152" t="s">
        <v>159</v>
      </c>
      <c r="AU146" s="152" t="s">
        <v>85</v>
      </c>
      <c r="AY146" s="13" t="s">
        <v>157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85</v>
      </c>
      <c r="BK146" s="153">
        <f t="shared" si="9"/>
        <v>0</v>
      </c>
      <c r="BL146" s="13" t="s">
        <v>163</v>
      </c>
      <c r="BM146" s="152" t="s">
        <v>173</v>
      </c>
    </row>
    <row r="147" spans="2:65" s="1" customFormat="1" ht="24.2" customHeight="1">
      <c r="B147" s="139"/>
      <c r="C147" s="140" t="s">
        <v>174</v>
      </c>
      <c r="D147" s="140" t="s">
        <v>159</v>
      </c>
      <c r="E147" s="141" t="s">
        <v>175</v>
      </c>
      <c r="F147" s="142" t="s">
        <v>176</v>
      </c>
      <c r="G147" s="143" t="s">
        <v>162</v>
      </c>
      <c r="H147" s="144">
        <v>40.5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163</v>
      </c>
      <c r="AT147" s="152" t="s">
        <v>159</v>
      </c>
      <c r="AU147" s="152" t="s">
        <v>85</v>
      </c>
      <c r="AY147" s="13" t="s">
        <v>157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85</v>
      </c>
      <c r="BK147" s="153">
        <f t="shared" si="9"/>
        <v>0</v>
      </c>
      <c r="BL147" s="13" t="s">
        <v>163</v>
      </c>
      <c r="BM147" s="152" t="s">
        <v>177</v>
      </c>
    </row>
    <row r="148" spans="2:65" s="1" customFormat="1" ht="16.5" customHeight="1">
      <c r="B148" s="139"/>
      <c r="C148" s="140" t="s">
        <v>178</v>
      </c>
      <c r="D148" s="140" t="s">
        <v>159</v>
      </c>
      <c r="E148" s="141" t="s">
        <v>179</v>
      </c>
      <c r="F148" s="142" t="s">
        <v>180</v>
      </c>
      <c r="G148" s="143" t="s">
        <v>162</v>
      </c>
      <c r="H148" s="144">
        <v>40.5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163</v>
      </c>
      <c r="AT148" s="152" t="s">
        <v>159</v>
      </c>
      <c r="AU148" s="152" t="s">
        <v>85</v>
      </c>
      <c r="AY148" s="13" t="s">
        <v>157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85</v>
      </c>
      <c r="BK148" s="153">
        <f t="shared" si="9"/>
        <v>0</v>
      </c>
      <c r="BL148" s="13" t="s">
        <v>163</v>
      </c>
      <c r="BM148" s="152" t="s">
        <v>181</v>
      </c>
    </row>
    <row r="149" spans="2:65" s="1" customFormat="1" ht="24.2" customHeight="1">
      <c r="B149" s="139"/>
      <c r="C149" s="140" t="s">
        <v>182</v>
      </c>
      <c r="D149" s="140" t="s">
        <v>159</v>
      </c>
      <c r="E149" s="141" t="s">
        <v>183</v>
      </c>
      <c r="F149" s="142" t="s">
        <v>184</v>
      </c>
      <c r="G149" s="143" t="s">
        <v>185</v>
      </c>
      <c r="H149" s="144">
        <v>64.8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163</v>
      </c>
      <c r="AT149" s="152" t="s">
        <v>159</v>
      </c>
      <c r="AU149" s="152" t="s">
        <v>85</v>
      </c>
      <c r="AY149" s="13" t="s">
        <v>157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85</v>
      </c>
      <c r="BK149" s="153">
        <f t="shared" si="9"/>
        <v>0</v>
      </c>
      <c r="BL149" s="13" t="s">
        <v>163</v>
      </c>
      <c r="BM149" s="152" t="s">
        <v>186</v>
      </c>
    </row>
    <row r="150" spans="2:65" s="1" customFormat="1" ht="24.2" customHeight="1">
      <c r="B150" s="139"/>
      <c r="C150" s="140" t="s">
        <v>187</v>
      </c>
      <c r="D150" s="140" t="s">
        <v>159</v>
      </c>
      <c r="E150" s="141" t="s">
        <v>188</v>
      </c>
      <c r="F150" s="142" t="s">
        <v>189</v>
      </c>
      <c r="G150" s="143" t="s">
        <v>162</v>
      </c>
      <c r="H150" s="144">
        <v>40.5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163</v>
      </c>
      <c r="AT150" s="152" t="s">
        <v>159</v>
      </c>
      <c r="AU150" s="152" t="s">
        <v>85</v>
      </c>
      <c r="AY150" s="13" t="s">
        <v>157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85</v>
      </c>
      <c r="BK150" s="153">
        <f t="shared" si="9"/>
        <v>0</v>
      </c>
      <c r="BL150" s="13" t="s">
        <v>163</v>
      </c>
      <c r="BM150" s="152" t="s">
        <v>190</v>
      </c>
    </row>
    <row r="151" spans="2:65" s="11" customFormat="1" ht="22.9" customHeight="1">
      <c r="B151" s="127"/>
      <c r="D151" s="128" t="s">
        <v>72</v>
      </c>
      <c r="E151" s="137" t="s">
        <v>85</v>
      </c>
      <c r="F151" s="137" t="s">
        <v>191</v>
      </c>
      <c r="I151" s="130"/>
      <c r="J151" s="138">
        <f>BK151</f>
        <v>0</v>
      </c>
      <c r="L151" s="127"/>
      <c r="M151" s="132"/>
      <c r="P151" s="133">
        <f>P152</f>
        <v>0</v>
      </c>
      <c r="R151" s="133">
        <f>R152</f>
        <v>0</v>
      </c>
      <c r="T151" s="134">
        <f>T152</f>
        <v>0</v>
      </c>
      <c r="AR151" s="128" t="s">
        <v>80</v>
      </c>
      <c r="AT151" s="135" t="s">
        <v>72</v>
      </c>
      <c r="AU151" s="135" t="s">
        <v>80</v>
      </c>
      <c r="AY151" s="128" t="s">
        <v>157</v>
      </c>
      <c r="BK151" s="136">
        <f>BK152</f>
        <v>0</v>
      </c>
    </row>
    <row r="152" spans="2:65" s="1" customFormat="1" ht="16.5" customHeight="1">
      <c r="B152" s="139"/>
      <c r="C152" s="140" t="s">
        <v>192</v>
      </c>
      <c r="D152" s="140" t="s">
        <v>159</v>
      </c>
      <c r="E152" s="141" t="s">
        <v>193</v>
      </c>
      <c r="F152" s="142" t="s">
        <v>194</v>
      </c>
      <c r="G152" s="143" t="s">
        <v>162</v>
      </c>
      <c r="H152" s="144">
        <v>20.25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39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163</v>
      </c>
      <c r="AT152" s="152" t="s">
        <v>159</v>
      </c>
      <c r="AU152" s="152" t="s">
        <v>85</v>
      </c>
      <c r="AY152" s="13" t="s">
        <v>157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85</v>
      </c>
      <c r="BK152" s="153">
        <f>ROUND(I152*H152,2)</f>
        <v>0</v>
      </c>
      <c r="BL152" s="13" t="s">
        <v>163</v>
      </c>
      <c r="BM152" s="152" t="s">
        <v>195</v>
      </c>
    </row>
    <row r="153" spans="2:65" s="11" customFormat="1" ht="22.9" customHeight="1">
      <c r="B153" s="127"/>
      <c r="D153" s="128" t="s">
        <v>72</v>
      </c>
      <c r="E153" s="137" t="s">
        <v>90</v>
      </c>
      <c r="F153" s="137" t="s">
        <v>196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2.7996720000000002</v>
      </c>
      <c r="T153" s="134">
        <f>T154</f>
        <v>0</v>
      </c>
      <c r="AR153" s="128" t="s">
        <v>80</v>
      </c>
      <c r="AT153" s="135" t="s">
        <v>72</v>
      </c>
      <c r="AU153" s="135" t="s">
        <v>80</v>
      </c>
      <c r="AY153" s="128" t="s">
        <v>157</v>
      </c>
      <c r="BK153" s="136">
        <f>BK154</f>
        <v>0</v>
      </c>
    </row>
    <row r="154" spans="2:65" s="1" customFormat="1" ht="24.2" customHeight="1">
      <c r="B154" s="139"/>
      <c r="C154" s="140" t="s">
        <v>197</v>
      </c>
      <c r="D154" s="140" t="s">
        <v>159</v>
      </c>
      <c r="E154" s="141" t="s">
        <v>198</v>
      </c>
      <c r="F154" s="142" t="s">
        <v>199</v>
      </c>
      <c r="G154" s="143" t="s">
        <v>162</v>
      </c>
      <c r="H154" s="144">
        <v>1.272</v>
      </c>
      <c r="I154" s="145"/>
      <c r="J154" s="146">
        <f>ROUND(I154*H154,2)</f>
        <v>0</v>
      </c>
      <c r="K154" s="147"/>
      <c r="L154" s="28"/>
      <c r="M154" s="148" t="s">
        <v>1</v>
      </c>
      <c r="N154" s="149" t="s">
        <v>39</v>
      </c>
      <c r="P154" s="150">
        <f>O154*H154</f>
        <v>0</v>
      </c>
      <c r="Q154" s="150">
        <v>2.2010000000000001</v>
      </c>
      <c r="R154" s="150">
        <f>Q154*H154</f>
        <v>2.7996720000000002</v>
      </c>
      <c r="S154" s="150">
        <v>0</v>
      </c>
      <c r="T154" s="151">
        <f>S154*H154</f>
        <v>0</v>
      </c>
      <c r="AR154" s="152" t="s">
        <v>163</v>
      </c>
      <c r="AT154" s="152" t="s">
        <v>159</v>
      </c>
      <c r="AU154" s="152" t="s">
        <v>85</v>
      </c>
      <c r="AY154" s="13" t="s">
        <v>157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85</v>
      </c>
      <c r="BK154" s="153">
        <f>ROUND(I154*H154,2)</f>
        <v>0</v>
      </c>
      <c r="BL154" s="13" t="s">
        <v>163</v>
      </c>
      <c r="BM154" s="152" t="s">
        <v>200</v>
      </c>
    </row>
    <row r="155" spans="2:65" s="11" customFormat="1" ht="22.9" customHeight="1">
      <c r="B155" s="127"/>
      <c r="D155" s="128" t="s">
        <v>72</v>
      </c>
      <c r="E155" s="137" t="s">
        <v>178</v>
      </c>
      <c r="F155" s="137" t="s">
        <v>201</v>
      </c>
      <c r="I155" s="130"/>
      <c r="J155" s="138">
        <f>BK155</f>
        <v>0</v>
      </c>
      <c r="L155" s="127"/>
      <c r="M155" s="132"/>
      <c r="P155" s="133">
        <f>SUM(P156:P163)</f>
        <v>0</v>
      </c>
      <c r="R155" s="133">
        <f>SUM(R156:R163)</f>
        <v>63.791004369999996</v>
      </c>
      <c r="T155" s="134">
        <f>SUM(T156:T163)</f>
        <v>0</v>
      </c>
      <c r="AR155" s="128" t="s">
        <v>80</v>
      </c>
      <c r="AT155" s="135" t="s">
        <v>72</v>
      </c>
      <c r="AU155" s="135" t="s">
        <v>80</v>
      </c>
      <c r="AY155" s="128" t="s">
        <v>157</v>
      </c>
      <c r="BK155" s="136">
        <f>SUM(BK156:BK163)</f>
        <v>0</v>
      </c>
    </row>
    <row r="156" spans="2:65" s="1" customFormat="1" ht="24.2" customHeight="1">
      <c r="B156" s="139"/>
      <c r="C156" s="140" t="s">
        <v>202</v>
      </c>
      <c r="D156" s="140" t="s">
        <v>159</v>
      </c>
      <c r="E156" s="141" t="s">
        <v>203</v>
      </c>
      <c r="F156" s="142" t="s">
        <v>204</v>
      </c>
      <c r="G156" s="143" t="s">
        <v>205</v>
      </c>
      <c r="H156" s="144">
        <v>86.325000000000003</v>
      </c>
      <c r="I156" s="145"/>
      <c r="J156" s="146">
        <f t="shared" ref="J156:J163" si="10">ROUND(I156*H156,2)</f>
        <v>0</v>
      </c>
      <c r="K156" s="147"/>
      <c r="L156" s="28"/>
      <c r="M156" s="148" t="s">
        <v>1</v>
      </c>
      <c r="N156" s="149" t="s">
        <v>39</v>
      </c>
      <c r="P156" s="150">
        <f t="shared" ref="P156:P163" si="11">O156*H156</f>
        <v>0</v>
      </c>
      <c r="Q156" s="150">
        <v>2.1000000000000001E-4</v>
      </c>
      <c r="R156" s="150">
        <f t="shared" ref="R156:R163" si="12">Q156*H156</f>
        <v>1.8128250000000002E-2</v>
      </c>
      <c r="S156" s="150">
        <v>0</v>
      </c>
      <c r="T156" s="151">
        <f t="shared" ref="T156:T163" si="13">S156*H156</f>
        <v>0</v>
      </c>
      <c r="AR156" s="152" t="s">
        <v>163</v>
      </c>
      <c r="AT156" s="152" t="s">
        <v>159</v>
      </c>
      <c r="AU156" s="152" t="s">
        <v>85</v>
      </c>
      <c r="AY156" s="13" t="s">
        <v>157</v>
      </c>
      <c r="BE156" s="153">
        <f t="shared" ref="BE156:BE163" si="14">IF(N156="základná",J156,0)</f>
        <v>0</v>
      </c>
      <c r="BF156" s="153">
        <f t="shared" ref="BF156:BF163" si="15">IF(N156="znížená",J156,0)</f>
        <v>0</v>
      </c>
      <c r="BG156" s="153">
        <f t="shared" ref="BG156:BG163" si="16">IF(N156="zákl. prenesená",J156,0)</f>
        <v>0</v>
      </c>
      <c r="BH156" s="153">
        <f t="shared" ref="BH156:BH163" si="17">IF(N156="zníž. prenesená",J156,0)</f>
        <v>0</v>
      </c>
      <c r="BI156" s="153">
        <f t="shared" ref="BI156:BI163" si="18">IF(N156="nulová",J156,0)</f>
        <v>0</v>
      </c>
      <c r="BJ156" s="13" t="s">
        <v>85</v>
      </c>
      <c r="BK156" s="153">
        <f t="shared" ref="BK156:BK163" si="19">ROUND(I156*H156,2)</f>
        <v>0</v>
      </c>
      <c r="BL156" s="13" t="s">
        <v>163</v>
      </c>
      <c r="BM156" s="152" t="s">
        <v>206</v>
      </c>
    </row>
    <row r="157" spans="2:65" s="1" customFormat="1" ht="24.2" customHeight="1">
      <c r="B157" s="139"/>
      <c r="C157" s="140" t="s">
        <v>207</v>
      </c>
      <c r="D157" s="140" t="s">
        <v>159</v>
      </c>
      <c r="E157" s="141" t="s">
        <v>208</v>
      </c>
      <c r="F157" s="142" t="s">
        <v>209</v>
      </c>
      <c r="G157" s="143" t="s">
        <v>205</v>
      </c>
      <c r="H157" s="144">
        <v>108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6.1799999999999997E-3</v>
      </c>
      <c r="R157" s="150">
        <f t="shared" si="12"/>
        <v>0.66743999999999992</v>
      </c>
      <c r="S157" s="150">
        <v>0</v>
      </c>
      <c r="T157" s="151">
        <f t="shared" si="13"/>
        <v>0</v>
      </c>
      <c r="AR157" s="152" t="s">
        <v>163</v>
      </c>
      <c r="AT157" s="152" t="s">
        <v>159</v>
      </c>
      <c r="AU157" s="152" t="s">
        <v>85</v>
      </c>
      <c r="AY157" s="13" t="s">
        <v>157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85</v>
      </c>
      <c r="BK157" s="153">
        <f t="shared" si="19"/>
        <v>0</v>
      </c>
      <c r="BL157" s="13" t="s">
        <v>163</v>
      </c>
      <c r="BM157" s="152" t="s">
        <v>210</v>
      </c>
    </row>
    <row r="158" spans="2:65" s="1" customFormat="1" ht="24.2" customHeight="1">
      <c r="B158" s="139"/>
      <c r="C158" s="140" t="s">
        <v>211</v>
      </c>
      <c r="D158" s="140" t="s">
        <v>159</v>
      </c>
      <c r="E158" s="141" t="s">
        <v>212</v>
      </c>
      <c r="F158" s="142" t="s">
        <v>213</v>
      </c>
      <c r="G158" s="143" t="s">
        <v>205</v>
      </c>
      <c r="H158" s="144">
        <v>652.77800000000002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2.8999999999999998E-3</v>
      </c>
      <c r="R158" s="150">
        <f t="shared" si="12"/>
        <v>1.8930562</v>
      </c>
      <c r="S158" s="150">
        <v>0</v>
      </c>
      <c r="T158" s="151">
        <f t="shared" si="13"/>
        <v>0</v>
      </c>
      <c r="AR158" s="152" t="s">
        <v>163</v>
      </c>
      <c r="AT158" s="152" t="s">
        <v>159</v>
      </c>
      <c r="AU158" s="152" t="s">
        <v>85</v>
      </c>
      <c r="AY158" s="13" t="s">
        <v>157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85</v>
      </c>
      <c r="BK158" s="153">
        <f t="shared" si="19"/>
        <v>0</v>
      </c>
      <c r="BL158" s="13" t="s">
        <v>163</v>
      </c>
      <c r="BM158" s="152" t="s">
        <v>214</v>
      </c>
    </row>
    <row r="159" spans="2:65" s="1" customFormat="1" ht="21.75" customHeight="1">
      <c r="B159" s="139"/>
      <c r="C159" s="140" t="s">
        <v>215</v>
      </c>
      <c r="D159" s="140" t="s">
        <v>159</v>
      </c>
      <c r="E159" s="141" t="s">
        <v>216</v>
      </c>
      <c r="F159" s="142" t="s">
        <v>217</v>
      </c>
      <c r="G159" s="143" t="s">
        <v>205</v>
      </c>
      <c r="H159" s="144">
        <v>689.952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1.8000000000000001E-4</v>
      </c>
      <c r="R159" s="150">
        <f t="shared" si="12"/>
        <v>0.12419136</v>
      </c>
      <c r="S159" s="150">
        <v>0</v>
      </c>
      <c r="T159" s="151">
        <f t="shared" si="13"/>
        <v>0</v>
      </c>
      <c r="AR159" s="152" t="s">
        <v>163</v>
      </c>
      <c r="AT159" s="152" t="s">
        <v>159</v>
      </c>
      <c r="AU159" s="152" t="s">
        <v>85</v>
      </c>
      <c r="AY159" s="13" t="s">
        <v>157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85</v>
      </c>
      <c r="BK159" s="153">
        <f t="shared" si="19"/>
        <v>0</v>
      </c>
      <c r="BL159" s="13" t="s">
        <v>163</v>
      </c>
      <c r="BM159" s="152" t="s">
        <v>218</v>
      </c>
    </row>
    <row r="160" spans="2:65" s="1" customFormat="1" ht="33" customHeight="1">
      <c r="B160" s="139"/>
      <c r="C160" s="140" t="s">
        <v>219</v>
      </c>
      <c r="D160" s="140" t="s">
        <v>159</v>
      </c>
      <c r="E160" s="141" t="s">
        <v>220</v>
      </c>
      <c r="F160" s="142" t="s">
        <v>221</v>
      </c>
      <c r="G160" s="143" t="s">
        <v>205</v>
      </c>
      <c r="H160" s="144">
        <v>111.21599999999999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1.073E-2</v>
      </c>
      <c r="R160" s="150">
        <f t="shared" si="12"/>
        <v>1.19334768</v>
      </c>
      <c r="S160" s="150">
        <v>0</v>
      </c>
      <c r="T160" s="151">
        <f t="shared" si="13"/>
        <v>0</v>
      </c>
      <c r="AR160" s="152" t="s">
        <v>163</v>
      </c>
      <c r="AT160" s="152" t="s">
        <v>159</v>
      </c>
      <c r="AU160" s="152" t="s">
        <v>85</v>
      </c>
      <c r="AY160" s="13" t="s">
        <v>157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85</v>
      </c>
      <c r="BK160" s="153">
        <f t="shared" si="19"/>
        <v>0</v>
      </c>
      <c r="BL160" s="13" t="s">
        <v>163</v>
      </c>
      <c r="BM160" s="152" t="s">
        <v>222</v>
      </c>
    </row>
    <row r="161" spans="2:65" s="1" customFormat="1" ht="24.2" customHeight="1">
      <c r="B161" s="139"/>
      <c r="C161" s="140" t="s">
        <v>223</v>
      </c>
      <c r="D161" s="140" t="s">
        <v>159</v>
      </c>
      <c r="E161" s="141" t="s">
        <v>224</v>
      </c>
      <c r="F161" s="142" t="s">
        <v>225</v>
      </c>
      <c r="G161" s="143" t="s">
        <v>205</v>
      </c>
      <c r="H161" s="144">
        <v>191.25200000000001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1.494E-2</v>
      </c>
      <c r="R161" s="150">
        <f t="shared" si="12"/>
        <v>2.85730488</v>
      </c>
      <c r="S161" s="150">
        <v>0</v>
      </c>
      <c r="T161" s="151">
        <f t="shared" si="13"/>
        <v>0</v>
      </c>
      <c r="AR161" s="152" t="s">
        <v>163</v>
      </c>
      <c r="AT161" s="152" t="s">
        <v>159</v>
      </c>
      <c r="AU161" s="152" t="s">
        <v>85</v>
      </c>
      <c r="AY161" s="13" t="s">
        <v>157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85</v>
      </c>
      <c r="BK161" s="153">
        <f t="shared" si="19"/>
        <v>0</v>
      </c>
      <c r="BL161" s="13" t="s">
        <v>163</v>
      </c>
      <c r="BM161" s="152" t="s">
        <v>226</v>
      </c>
    </row>
    <row r="162" spans="2:65" s="1" customFormat="1" ht="24.2" customHeight="1">
      <c r="B162" s="139"/>
      <c r="C162" s="140" t="s">
        <v>227</v>
      </c>
      <c r="D162" s="140" t="s">
        <v>159</v>
      </c>
      <c r="E162" s="141" t="s">
        <v>228</v>
      </c>
      <c r="F162" s="142" t="s">
        <v>229</v>
      </c>
      <c r="G162" s="143" t="s">
        <v>205</v>
      </c>
      <c r="H162" s="144">
        <v>498.7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3.9780000000000003E-2</v>
      </c>
      <c r="R162" s="150">
        <f t="shared" si="12"/>
        <v>19.838286</v>
      </c>
      <c r="S162" s="150">
        <v>0</v>
      </c>
      <c r="T162" s="151">
        <f t="shared" si="13"/>
        <v>0</v>
      </c>
      <c r="AR162" s="152" t="s">
        <v>163</v>
      </c>
      <c r="AT162" s="152" t="s">
        <v>159</v>
      </c>
      <c r="AU162" s="152" t="s">
        <v>85</v>
      </c>
      <c r="AY162" s="13" t="s">
        <v>157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85</v>
      </c>
      <c r="BK162" s="153">
        <f t="shared" si="19"/>
        <v>0</v>
      </c>
      <c r="BL162" s="13" t="s">
        <v>163</v>
      </c>
      <c r="BM162" s="152" t="s">
        <v>230</v>
      </c>
    </row>
    <row r="163" spans="2:65" s="1" customFormat="1" ht="21.75" customHeight="1">
      <c r="B163" s="139"/>
      <c r="C163" s="140" t="s">
        <v>231</v>
      </c>
      <c r="D163" s="140" t="s">
        <v>159</v>
      </c>
      <c r="E163" s="141" t="s">
        <v>232</v>
      </c>
      <c r="F163" s="142" t="s">
        <v>233</v>
      </c>
      <c r="G163" s="143" t="s">
        <v>162</v>
      </c>
      <c r="H163" s="144">
        <v>20.25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1.837</v>
      </c>
      <c r="R163" s="150">
        <f t="shared" si="12"/>
        <v>37.199249999999999</v>
      </c>
      <c r="S163" s="150">
        <v>0</v>
      </c>
      <c r="T163" s="151">
        <f t="shared" si="13"/>
        <v>0</v>
      </c>
      <c r="AR163" s="152" t="s">
        <v>163</v>
      </c>
      <c r="AT163" s="152" t="s">
        <v>159</v>
      </c>
      <c r="AU163" s="152" t="s">
        <v>85</v>
      </c>
      <c r="AY163" s="13" t="s">
        <v>157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85</v>
      </c>
      <c r="BK163" s="153">
        <f t="shared" si="19"/>
        <v>0</v>
      </c>
      <c r="BL163" s="13" t="s">
        <v>163</v>
      </c>
      <c r="BM163" s="152" t="s">
        <v>234</v>
      </c>
    </row>
    <row r="164" spans="2:65" s="11" customFormat="1" ht="22.9" customHeight="1">
      <c r="B164" s="127"/>
      <c r="D164" s="128" t="s">
        <v>72</v>
      </c>
      <c r="E164" s="137" t="s">
        <v>192</v>
      </c>
      <c r="F164" s="137" t="s">
        <v>235</v>
      </c>
      <c r="I164" s="130"/>
      <c r="J164" s="138">
        <f>BK164</f>
        <v>0</v>
      </c>
      <c r="L164" s="127"/>
      <c r="M164" s="132"/>
      <c r="P164" s="133">
        <f>SUM(P165:P174)</f>
        <v>0</v>
      </c>
      <c r="R164" s="133">
        <f>SUM(R165:R174)</f>
        <v>39.299262600000006</v>
      </c>
      <c r="T164" s="134">
        <f>SUM(T165:T174)</f>
        <v>0</v>
      </c>
      <c r="AR164" s="128" t="s">
        <v>80</v>
      </c>
      <c r="AT164" s="135" t="s">
        <v>72</v>
      </c>
      <c r="AU164" s="135" t="s">
        <v>80</v>
      </c>
      <c r="AY164" s="128" t="s">
        <v>157</v>
      </c>
      <c r="BK164" s="136">
        <f>SUM(BK165:BK174)</f>
        <v>0</v>
      </c>
    </row>
    <row r="165" spans="2:65" s="1" customFormat="1" ht="37.9" customHeight="1">
      <c r="B165" s="139"/>
      <c r="C165" s="140" t="s">
        <v>236</v>
      </c>
      <c r="D165" s="140" t="s">
        <v>159</v>
      </c>
      <c r="E165" s="141" t="s">
        <v>237</v>
      </c>
      <c r="F165" s="142" t="s">
        <v>238</v>
      </c>
      <c r="G165" s="143" t="s">
        <v>239</v>
      </c>
      <c r="H165" s="144">
        <v>142</v>
      </c>
      <c r="I165" s="145"/>
      <c r="J165" s="146">
        <f t="shared" ref="J165:J174" si="20">ROUND(I165*H165,2)</f>
        <v>0</v>
      </c>
      <c r="K165" s="147"/>
      <c r="L165" s="28"/>
      <c r="M165" s="148" t="s">
        <v>1</v>
      </c>
      <c r="N165" s="149" t="s">
        <v>39</v>
      </c>
      <c r="P165" s="150">
        <f t="shared" ref="P165:P174" si="21">O165*H165</f>
        <v>0</v>
      </c>
      <c r="Q165" s="150">
        <v>9.9250000000000005E-2</v>
      </c>
      <c r="R165" s="150">
        <f t="shared" ref="R165:R174" si="22">Q165*H165</f>
        <v>14.093500000000001</v>
      </c>
      <c r="S165" s="150">
        <v>0</v>
      </c>
      <c r="T165" s="151">
        <f t="shared" ref="T165:T174" si="23">S165*H165</f>
        <v>0</v>
      </c>
      <c r="AR165" s="152" t="s">
        <v>163</v>
      </c>
      <c r="AT165" s="152" t="s">
        <v>159</v>
      </c>
      <c r="AU165" s="152" t="s">
        <v>85</v>
      </c>
      <c r="AY165" s="13" t="s">
        <v>157</v>
      </c>
      <c r="BE165" s="153">
        <f t="shared" ref="BE165:BE174" si="24">IF(N165="základná",J165,0)</f>
        <v>0</v>
      </c>
      <c r="BF165" s="153">
        <f t="shared" ref="BF165:BF174" si="25">IF(N165="znížená",J165,0)</f>
        <v>0</v>
      </c>
      <c r="BG165" s="153">
        <f t="shared" ref="BG165:BG174" si="26">IF(N165="zákl. prenesená",J165,0)</f>
        <v>0</v>
      </c>
      <c r="BH165" s="153">
        <f t="shared" ref="BH165:BH174" si="27">IF(N165="zníž. prenesená",J165,0)</f>
        <v>0</v>
      </c>
      <c r="BI165" s="153">
        <f t="shared" ref="BI165:BI174" si="28">IF(N165="nulová",J165,0)</f>
        <v>0</v>
      </c>
      <c r="BJ165" s="13" t="s">
        <v>85</v>
      </c>
      <c r="BK165" s="153">
        <f t="shared" ref="BK165:BK174" si="29">ROUND(I165*H165,2)</f>
        <v>0</v>
      </c>
      <c r="BL165" s="13" t="s">
        <v>163</v>
      </c>
      <c r="BM165" s="152" t="s">
        <v>240</v>
      </c>
    </row>
    <row r="166" spans="2:65" s="1" customFormat="1" ht="16.5" customHeight="1">
      <c r="B166" s="139"/>
      <c r="C166" s="154" t="s">
        <v>241</v>
      </c>
      <c r="D166" s="154" t="s">
        <v>242</v>
      </c>
      <c r="E166" s="155" t="s">
        <v>243</v>
      </c>
      <c r="F166" s="156" t="s">
        <v>244</v>
      </c>
      <c r="G166" s="157" t="s">
        <v>245</v>
      </c>
      <c r="H166" s="158">
        <v>143.41999999999999</v>
      </c>
      <c r="I166" s="159"/>
      <c r="J166" s="160">
        <f t="shared" si="20"/>
        <v>0</v>
      </c>
      <c r="K166" s="161"/>
      <c r="L166" s="162"/>
      <c r="M166" s="163" t="s">
        <v>1</v>
      </c>
      <c r="N166" s="164" t="s">
        <v>39</v>
      </c>
      <c r="P166" s="150">
        <f t="shared" si="21"/>
        <v>0</v>
      </c>
      <c r="Q166" s="150">
        <v>2.3199999999999998E-2</v>
      </c>
      <c r="R166" s="150">
        <f t="shared" si="22"/>
        <v>3.3273439999999996</v>
      </c>
      <c r="S166" s="150">
        <v>0</v>
      </c>
      <c r="T166" s="151">
        <f t="shared" si="23"/>
        <v>0</v>
      </c>
      <c r="AR166" s="152" t="s">
        <v>187</v>
      </c>
      <c r="AT166" s="152" t="s">
        <v>242</v>
      </c>
      <c r="AU166" s="152" t="s">
        <v>85</v>
      </c>
      <c r="AY166" s="13" t="s">
        <v>157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85</v>
      </c>
      <c r="BK166" s="153">
        <f t="shared" si="29"/>
        <v>0</v>
      </c>
      <c r="BL166" s="13" t="s">
        <v>163</v>
      </c>
      <c r="BM166" s="152" t="s">
        <v>246</v>
      </c>
    </row>
    <row r="167" spans="2:65" s="1" customFormat="1" ht="33" customHeight="1">
      <c r="B167" s="139"/>
      <c r="C167" s="140" t="s">
        <v>247</v>
      </c>
      <c r="D167" s="140" t="s">
        <v>159</v>
      </c>
      <c r="E167" s="141" t="s">
        <v>248</v>
      </c>
      <c r="F167" s="142" t="s">
        <v>249</v>
      </c>
      <c r="G167" s="143" t="s">
        <v>205</v>
      </c>
      <c r="H167" s="144">
        <v>422.34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39</v>
      </c>
      <c r="P167" s="150">
        <f t="shared" si="21"/>
        <v>0</v>
      </c>
      <c r="Q167" s="150">
        <v>2.571E-2</v>
      </c>
      <c r="R167" s="150">
        <f t="shared" si="22"/>
        <v>10.8583614</v>
      </c>
      <c r="S167" s="150">
        <v>0</v>
      </c>
      <c r="T167" s="151">
        <f t="shared" si="23"/>
        <v>0</v>
      </c>
      <c r="AR167" s="152" t="s">
        <v>163</v>
      </c>
      <c r="AT167" s="152" t="s">
        <v>159</v>
      </c>
      <c r="AU167" s="152" t="s">
        <v>85</v>
      </c>
      <c r="AY167" s="13" t="s">
        <v>157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85</v>
      </c>
      <c r="BK167" s="153">
        <f t="shared" si="29"/>
        <v>0</v>
      </c>
      <c r="BL167" s="13" t="s">
        <v>163</v>
      </c>
      <c r="BM167" s="152" t="s">
        <v>250</v>
      </c>
    </row>
    <row r="168" spans="2:65" s="1" customFormat="1" ht="44.25" customHeight="1">
      <c r="B168" s="139"/>
      <c r="C168" s="140" t="s">
        <v>251</v>
      </c>
      <c r="D168" s="140" t="s">
        <v>159</v>
      </c>
      <c r="E168" s="141" t="s">
        <v>252</v>
      </c>
      <c r="F168" s="142" t="s">
        <v>253</v>
      </c>
      <c r="G168" s="143" t="s">
        <v>205</v>
      </c>
      <c r="H168" s="144">
        <v>844.68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39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163</v>
      </c>
      <c r="AT168" s="152" t="s">
        <v>159</v>
      </c>
      <c r="AU168" s="152" t="s">
        <v>85</v>
      </c>
      <c r="AY168" s="13" t="s">
        <v>157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85</v>
      </c>
      <c r="BK168" s="153">
        <f t="shared" si="29"/>
        <v>0</v>
      </c>
      <c r="BL168" s="13" t="s">
        <v>163</v>
      </c>
      <c r="BM168" s="152" t="s">
        <v>254</v>
      </c>
    </row>
    <row r="169" spans="2:65" s="1" customFormat="1" ht="33" customHeight="1">
      <c r="B169" s="139"/>
      <c r="C169" s="140" t="s">
        <v>7</v>
      </c>
      <c r="D169" s="140" t="s">
        <v>159</v>
      </c>
      <c r="E169" s="141" t="s">
        <v>255</v>
      </c>
      <c r="F169" s="142" t="s">
        <v>256</v>
      </c>
      <c r="G169" s="143" t="s">
        <v>205</v>
      </c>
      <c r="H169" s="144">
        <v>422.34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39</v>
      </c>
      <c r="P169" s="150">
        <f t="shared" si="21"/>
        <v>0</v>
      </c>
      <c r="Q169" s="150">
        <v>2.571E-2</v>
      </c>
      <c r="R169" s="150">
        <f t="shared" si="22"/>
        <v>10.8583614</v>
      </c>
      <c r="S169" s="150">
        <v>0</v>
      </c>
      <c r="T169" s="151">
        <f t="shared" si="23"/>
        <v>0</v>
      </c>
      <c r="AR169" s="152" t="s">
        <v>163</v>
      </c>
      <c r="AT169" s="152" t="s">
        <v>159</v>
      </c>
      <c r="AU169" s="152" t="s">
        <v>85</v>
      </c>
      <c r="AY169" s="13" t="s">
        <v>157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85</v>
      </c>
      <c r="BK169" s="153">
        <f t="shared" si="29"/>
        <v>0</v>
      </c>
      <c r="BL169" s="13" t="s">
        <v>163</v>
      </c>
      <c r="BM169" s="152" t="s">
        <v>257</v>
      </c>
    </row>
    <row r="170" spans="2:65" s="1" customFormat="1" ht="16.5" customHeight="1">
      <c r="B170" s="139"/>
      <c r="C170" s="140" t="s">
        <v>258</v>
      </c>
      <c r="D170" s="140" t="s">
        <v>159</v>
      </c>
      <c r="E170" s="141" t="s">
        <v>259</v>
      </c>
      <c r="F170" s="142" t="s">
        <v>260</v>
      </c>
      <c r="G170" s="143" t="s">
        <v>239</v>
      </c>
      <c r="H170" s="144">
        <v>139.6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39</v>
      </c>
      <c r="P170" s="150">
        <f t="shared" si="21"/>
        <v>0</v>
      </c>
      <c r="Q170" s="150">
        <v>4.2000000000000002E-4</v>
      </c>
      <c r="R170" s="150">
        <f t="shared" si="22"/>
        <v>5.8631999999999997E-2</v>
      </c>
      <c r="S170" s="150">
        <v>0</v>
      </c>
      <c r="T170" s="151">
        <f t="shared" si="23"/>
        <v>0</v>
      </c>
      <c r="AR170" s="152" t="s">
        <v>163</v>
      </c>
      <c r="AT170" s="152" t="s">
        <v>159</v>
      </c>
      <c r="AU170" s="152" t="s">
        <v>85</v>
      </c>
      <c r="AY170" s="13" t="s">
        <v>157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85</v>
      </c>
      <c r="BK170" s="153">
        <f t="shared" si="29"/>
        <v>0</v>
      </c>
      <c r="BL170" s="13" t="s">
        <v>163</v>
      </c>
      <c r="BM170" s="152" t="s">
        <v>261</v>
      </c>
    </row>
    <row r="171" spans="2:65" s="1" customFormat="1" ht="16.5" customHeight="1">
      <c r="B171" s="139"/>
      <c r="C171" s="140" t="s">
        <v>262</v>
      </c>
      <c r="D171" s="140" t="s">
        <v>159</v>
      </c>
      <c r="E171" s="141" t="s">
        <v>263</v>
      </c>
      <c r="F171" s="142" t="s">
        <v>264</v>
      </c>
      <c r="G171" s="143" t="s">
        <v>239</v>
      </c>
      <c r="H171" s="144">
        <v>214.31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39</v>
      </c>
      <c r="P171" s="150">
        <f t="shared" si="21"/>
        <v>0</v>
      </c>
      <c r="Q171" s="150">
        <v>2.3000000000000001E-4</v>
      </c>
      <c r="R171" s="150">
        <f t="shared" si="22"/>
        <v>4.9291300000000003E-2</v>
      </c>
      <c r="S171" s="150">
        <v>0</v>
      </c>
      <c r="T171" s="151">
        <f t="shared" si="23"/>
        <v>0</v>
      </c>
      <c r="AR171" s="152" t="s">
        <v>163</v>
      </c>
      <c r="AT171" s="152" t="s">
        <v>159</v>
      </c>
      <c r="AU171" s="152" t="s">
        <v>85</v>
      </c>
      <c r="AY171" s="13" t="s">
        <v>157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85</v>
      </c>
      <c r="BK171" s="153">
        <f t="shared" si="29"/>
        <v>0</v>
      </c>
      <c r="BL171" s="13" t="s">
        <v>163</v>
      </c>
      <c r="BM171" s="152" t="s">
        <v>265</v>
      </c>
    </row>
    <row r="172" spans="2:65" s="1" customFormat="1" ht="16.5" customHeight="1">
      <c r="B172" s="139"/>
      <c r="C172" s="140" t="s">
        <v>266</v>
      </c>
      <c r="D172" s="140" t="s">
        <v>159</v>
      </c>
      <c r="E172" s="141" t="s">
        <v>267</v>
      </c>
      <c r="F172" s="142" t="s">
        <v>268</v>
      </c>
      <c r="G172" s="143" t="s">
        <v>239</v>
      </c>
      <c r="H172" s="144">
        <v>64.81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39</v>
      </c>
      <c r="P172" s="150">
        <f t="shared" si="21"/>
        <v>0</v>
      </c>
      <c r="Q172" s="150">
        <v>2.5999999999999998E-4</v>
      </c>
      <c r="R172" s="150">
        <f t="shared" si="22"/>
        <v>1.68506E-2</v>
      </c>
      <c r="S172" s="150">
        <v>0</v>
      </c>
      <c r="T172" s="151">
        <f t="shared" si="23"/>
        <v>0</v>
      </c>
      <c r="AR172" s="152" t="s">
        <v>163</v>
      </c>
      <c r="AT172" s="152" t="s">
        <v>159</v>
      </c>
      <c r="AU172" s="152" t="s">
        <v>85</v>
      </c>
      <c r="AY172" s="13" t="s">
        <v>157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85</v>
      </c>
      <c r="BK172" s="153">
        <f t="shared" si="29"/>
        <v>0</v>
      </c>
      <c r="BL172" s="13" t="s">
        <v>163</v>
      </c>
      <c r="BM172" s="152" t="s">
        <v>269</v>
      </c>
    </row>
    <row r="173" spans="2:65" s="1" customFormat="1" ht="16.5" customHeight="1">
      <c r="B173" s="139"/>
      <c r="C173" s="140" t="s">
        <v>270</v>
      </c>
      <c r="D173" s="140" t="s">
        <v>159</v>
      </c>
      <c r="E173" s="141" t="s">
        <v>271</v>
      </c>
      <c r="F173" s="142" t="s">
        <v>272</v>
      </c>
      <c r="G173" s="143" t="s">
        <v>239</v>
      </c>
      <c r="H173" s="144">
        <v>59.66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39</v>
      </c>
      <c r="P173" s="150">
        <f t="shared" si="21"/>
        <v>0</v>
      </c>
      <c r="Q173" s="150">
        <v>1.6000000000000001E-4</v>
      </c>
      <c r="R173" s="150">
        <f t="shared" si="22"/>
        <v>9.5455999999999996E-3</v>
      </c>
      <c r="S173" s="150">
        <v>0</v>
      </c>
      <c r="T173" s="151">
        <f t="shared" si="23"/>
        <v>0</v>
      </c>
      <c r="AR173" s="152" t="s">
        <v>163</v>
      </c>
      <c r="AT173" s="152" t="s">
        <v>159</v>
      </c>
      <c r="AU173" s="152" t="s">
        <v>85</v>
      </c>
      <c r="AY173" s="13" t="s">
        <v>157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85</v>
      </c>
      <c r="BK173" s="153">
        <f t="shared" si="29"/>
        <v>0</v>
      </c>
      <c r="BL173" s="13" t="s">
        <v>163</v>
      </c>
      <c r="BM173" s="152" t="s">
        <v>273</v>
      </c>
    </row>
    <row r="174" spans="2:65" s="1" customFormat="1" ht="16.5" customHeight="1">
      <c r="B174" s="139"/>
      <c r="C174" s="140" t="s">
        <v>274</v>
      </c>
      <c r="D174" s="140" t="s">
        <v>159</v>
      </c>
      <c r="E174" s="141" t="s">
        <v>275</v>
      </c>
      <c r="F174" s="142" t="s">
        <v>276</v>
      </c>
      <c r="G174" s="143" t="s">
        <v>239</v>
      </c>
      <c r="H174" s="144">
        <v>391.09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39</v>
      </c>
      <c r="P174" s="150">
        <f t="shared" si="21"/>
        <v>0</v>
      </c>
      <c r="Q174" s="150">
        <v>6.9999999999999994E-5</v>
      </c>
      <c r="R174" s="150">
        <f t="shared" si="22"/>
        <v>2.7376299999999996E-2</v>
      </c>
      <c r="S174" s="150">
        <v>0</v>
      </c>
      <c r="T174" s="151">
        <f t="shared" si="23"/>
        <v>0</v>
      </c>
      <c r="AR174" s="152" t="s">
        <v>163</v>
      </c>
      <c r="AT174" s="152" t="s">
        <v>159</v>
      </c>
      <c r="AU174" s="152" t="s">
        <v>85</v>
      </c>
      <c r="AY174" s="13" t="s">
        <v>157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85</v>
      </c>
      <c r="BK174" s="153">
        <f t="shared" si="29"/>
        <v>0</v>
      </c>
      <c r="BL174" s="13" t="s">
        <v>163</v>
      </c>
      <c r="BM174" s="152" t="s">
        <v>277</v>
      </c>
    </row>
    <row r="175" spans="2:65" s="11" customFormat="1" ht="22.9" customHeight="1">
      <c r="B175" s="127"/>
      <c r="D175" s="128" t="s">
        <v>72</v>
      </c>
      <c r="E175" s="137" t="s">
        <v>278</v>
      </c>
      <c r="F175" s="137" t="s">
        <v>279</v>
      </c>
      <c r="I175" s="130"/>
      <c r="J175" s="138">
        <f>BK175</f>
        <v>0</v>
      </c>
      <c r="L175" s="127"/>
      <c r="M175" s="132"/>
      <c r="P175" s="133">
        <f>P176</f>
        <v>0</v>
      </c>
      <c r="R175" s="133">
        <f>R176</f>
        <v>0</v>
      </c>
      <c r="T175" s="134">
        <f>T176</f>
        <v>0</v>
      </c>
      <c r="AR175" s="128" t="s">
        <v>80</v>
      </c>
      <c r="AT175" s="135" t="s">
        <v>72</v>
      </c>
      <c r="AU175" s="135" t="s">
        <v>80</v>
      </c>
      <c r="AY175" s="128" t="s">
        <v>157</v>
      </c>
      <c r="BK175" s="136">
        <f>BK176</f>
        <v>0</v>
      </c>
    </row>
    <row r="176" spans="2:65" s="1" customFormat="1" ht="24.2" customHeight="1">
      <c r="B176" s="139"/>
      <c r="C176" s="140" t="s">
        <v>280</v>
      </c>
      <c r="D176" s="140" t="s">
        <v>159</v>
      </c>
      <c r="E176" s="141" t="s">
        <v>281</v>
      </c>
      <c r="F176" s="142" t="s">
        <v>282</v>
      </c>
      <c r="G176" s="143" t="s">
        <v>185</v>
      </c>
      <c r="H176" s="144">
        <v>105.89</v>
      </c>
      <c r="I176" s="145"/>
      <c r="J176" s="146">
        <f>ROUND(I176*H176,2)</f>
        <v>0</v>
      </c>
      <c r="K176" s="147"/>
      <c r="L176" s="28"/>
      <c r="M176" s="148" t="s">
        <v>1</v>
      </c>
      <c r="N176" s="149" t="s">
        <v>39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163</v>
      </c>
      <c r="AT176" s="152" t="s">
        <v>159</v>
      </c>
      <c r="AU176" s="152" t="s">
        <v>85</v>
      </c>
      <c r="AY176" s="13" t="s">
        <v>157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85</v>
      </c>
      <c r="BK176" s="153">
        <f>ROUND(I176*H176,2)</f>
        <v>0</v>
      </c>
      <c r="BL176" s="13" t="s">
        <v>163</v>
      </c>
      <c r="BM176" s="152" t="s">
        <v>283</v>
      </c>
    </row>
    <row r="177" spans="2:65" s="11" customFormat="1" ht="25.9" customHeight="1">
      <c r="B177" s="127"/>
      <c r="D177" s="128" t="s">
        <v>72</v>
      </c>
      <c r="E177" s="129" t="s">
        <v>284</v>
      </c>
      <c r="F177" s="129" t="s">
        <v>285</v>
      </c>
      <c r="I177" s="130"/>
      <c r="J177" s="131">
        <f>BK177</f>
        <v>0</v>
      </c>
      <c r="L177" s="127"/>
      <c r="M177" s="132"/>
      <c r="P177" s="133">
        <f>P178+P182+P190+P195+P202+P205+P216+P220</f>
        <v>0</v>
      </c>
      <c r="R177" s="133">
        <f>R178+R182+R190+R195+R202+R205+R216+R220</f>
        <v>57.040041540000004</v>
      </c>
      <c r="T177" s="134">
        <f>T178+T182+T190+T195+T202+T205+T216+T220</f>
        <v>0</v>
      </c>
      <c r="AR177" s="128" t="s">
        <v>85</v>
      </c>
      <c r="AT177" s="135" t="s">
        <v>72</v>
      </c>
      <c r="AU177" s="135" t="s">
        <v>73</v>
      </c>
      <c r="AY177" s="128" t="s">
        <v>157</v>
      </c>
      <c r="BK177" s="136">
        <f>BK178+BK182+BK190+BK195+BK202+BK205+BK216+BK220</f>
        <v>0</v>
      </c>
    </row>
    <row r="178" spans="2:65" s="11" customFormat="1" ht="22.9" customHeight="1">
      <c r="B178" s="127"/>
      <c r="D178" s="128" t="s">
        <v>72</v>
      </c>
      <c r="E178" s="137" t="s">
        <v>286</v>
      </c>
      <c r="F178" s="137" t="s">
        <v>287</v>
      </c>
      <c r="I178" s="130"/>
      <c r="J178" s="138">
        <f>BK178</f>
        <v>0</v>
      </c>
      <c r="L178" s="127"/>
      <c r="M178" s="132"/>
      <c r="P178" s="133">
        <f>SUM(P179:P181)</f>
        <v>0</v>
      </c>
      <c r="R178" s="133">
        <f>SUM(R179:R181)</f>
        <v>0.32940000000000003</v>
      </c>
      <c r="T178" s="134">
        <f>SUM(T179:T181)</f>
        <v>0</v>
      </c>
      <c r="AR178" s="128" t="s">
        <v>85</v>
      </c>
      <c r="AT178" s="135" t="s">
        <v>72</v>
      </c>
      <c r="AU178" s="135" t="s">
        <v>80</v>
      </c>
      <c r="AY178" s="128" t="s">
        <v>157</v>
      </c>
      <c r="BK178" s="136">
        <f>SUM(BK179:BK181)</f>
        <v>0</v>
      </c>
    </row>
    <row r="179" spans="2:65" s="1" customFormat="1" ht="24.2" customHeight="1">
      <c r="B179" s="139"/>
      <c r="C179" s="140" t="s">
        <v>288</v>
      </c>
      <c r="D179" s="140" t="s">
        <v>159</v>
      </c>
      <c r="E179" s="141" t="s">
        <v>289</v>
      </c>
      <c r="F179" s="142" t="s">
        <v>290</v>
      </c>
      <c r="G179" s="143" t="s">
        <v>205</v>
      </c>
      <c r="H179" s="144">
        <v>108</v>
      </c>
      <c r="I179" s="145"/>
      <c r="J179" s="146">
        <f>ROUND(I179*H179,2)</f>
        <v>0</v>
      </c>
      <c r="K179" s="147"/>
      <c r="L179" s="28"/>
      <c r="M179" s="148" t="s">
        <v>1</v>
      </c>
      <c r="N179" s="149" t="s">
        <v>39</v>
      </c>
      <c r="P179" s="150">
        <f>O179*H179</f>
        <v>0</v>
      </c>
      <c r="Q179" s="150">
        <v>7.5000000000000002E-4</v>
      </c>
      <c r="R179" s="150">
        <f>Q179*H179</f>
        <v>8.1000000000000003E-2</v>
      </c>
      <c r="S179" s="150">
        <v>0</v>
      </c>
      <c r="T179" s="151">
        <f>S179*H179</f>
        <v>0</v>
      </c>
      <c r="AR179" s="152" t="s">
        <v>223</v>
      </c>
      <c r="AT179" s="152" t="s">
        <v>159</v>
      </c>
      <c r="AU179" s="152" t="s">
        <v>85</v>
      </c>
      <c r="AY179" s="13" t="s">
        <v>157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85</v>
      </c>
      <c r="BK179" s="153">
        <f>ROUND(I179*H179,2)</f>
        <v>0</v>
      </c>
      <c r="BL179" s="13" t="s">
        <v>223</v>
      </c>
      <c r="BM179" s="152" t="s">
        <v>291</v>
      </c>
    </row>
    <row r="180" spans="2:65" s="1" customFormat="1" ht="37.9" customHeight="1">
      <c r="B180" s="139"/>
      <c r="C180" s="154" t="s">
        <v>292</v>
      </c>
      <c r="D180" s="154" t="s">
        <v>242</v>
      </c>
      <c r="E180" s="155" t="s">
        <v>293</v>
      </c>
      <c r="F180" s="156" t="s">
        <v>294</v>
      </c>
      <c r="G180" s="157" t="s">
        <v>205</v>
      </c>
      <c r="H180" s="158">
        <v>124.2</v>
      </c>
      <c r="I180" s="159"/>
      <c r="J180" s="160">
        <f>ROUND(I180*H180,2)</f>
        <v>0</v>
      </c>
      <c r="K180" s="161"/>
      <c r="L180" s="162"/>
      <c r="M180" s="163" t="s">
        <v>1</v>
      </c>
      <c r="N180" s="164" t="s">
        <v>39</v>
      </c>
      <c r="P180" s="150">
        <f>O180*H180</f>
        <v>0</v>
      </c>
      <c r="Q180" s="150">
        <v>2E-3</v>
      </c>
      <c r="R180" s="150">
        <f>Q180*H180</f>
        <v>0.24840000000000001</v>
      </c>
      <c r="S180" s="150">
        <v>0</v>
      </c>
      <c r="T180" s="151">
        <f>S180*H180</f>
        <v>0</v>
      </c>
      <c r="AR180" s="152" t="s">
        <v>295</v>
      </c>
      <c r="AT180" s="152" t="s">
        <v>242</v>
      </c>
      <c r="AU180" s="152" t="s">
        <v>85</v>
      </c>
      <c r="AY180" s="13" t="s">
        <v>157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85</v>
      </c>
      <c r="BK180" s="153">
        <f>ROUND(I180*H180,2)</f>
        <v>0</v>
      </c>
      <c r="BL180" s="13" t="s">
        <v>223</v>
      </c>
      <c r="BM180" s="152" t="s">
        <v>296</v>
      </c>
    </row>
    <row r="181" spans="2:65" s="1" customFormat="1" ht="24.2" customHeight="1">
      <c r="B181" s="139"/>
      <c r="C181" s="140" t="s">
        <v>295</v>
      </c>
      <c r="D181" s="140" t="s">
        <v>159</v>
      </c>
      <c r="E181" s="141" t="s">
        <v>297</v>
      </c>
      <c r="F181" s="142" t="s">
        <v>298</v>
      </c>
      <c r="G181" s="143" t="s">
        <v>299</v>
      </c>
      <c r="H181" s="165"/>
      <c r="I181" s="145"/>
      <c r="J181" s="146">
        <f>ROUND(I181*H181,2)</f>
        <v>0</v>
      </c>
      <c r="K181" s="147"/>
      <c r="L181" s="28"/>
      <c r="M181" s="148" t="s">
        <v>1</v>
      </c>
      <c r="N181" s="149" t="s">
        <v>39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223</v>
      </c>
      <c r="AT181" s="152" t="s">
        <v>159</v>
      </c>
      <c r="AU181" s="152" t="s">
        <v>85</v>
      </c>
      <c r="AY181" s="13" t="s">
        <v>157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85</v>
      </c>
      <c r="BK181" s="153">
        <f>ROUND(I181*H181,2)</f>
        <v>0</v>
      </c>
      <c r="BL181" s="13" t="s">
        <v>223</v>
      </c>
      <c r="BM181" s="152" t="s">
        <v>300</v>
      </c>
    </row>
    <row r="182" spans="2:65" s="11" customFormat="1" ht="22.9" customHeight="1">
      <c r="B182" s="127"/>
      <c r="D182" s="128" t="s">
        <v>72</v>
      </c>
      <c r="E182" s="137" t="s">
        <v>301</v>
      </c>
      <c r="F182" s="137" t="s">
        <v>302</v>
      </c>
      <c r="I182" s="130"/>
      <c r="J182" s="138">
        <f>BK182</f>
        <v>0</v>
      </c>
      <c r="L182" s="127"/>
      <c r="M182" s="132"/>
      <c r="P182" s="133">
        <f>SUM(P183:P189)</f>
        <v>0</v>
      </c>
      <c r="R182" s="133">
        <f>SUM(R183:R189)</f>
        <v>4.6861155300000004</v>
      </c>
      <c r="T182" s="134">
        <f>SUM(T183:T189)</f>
        <v>0</v>
      </c>
      <c r="AR182" s="128" t="s">
        <v>85</v>
      </c>
      <c r="AT182" s="135" t="s">
        <v>72</v>
      </c>
      <c r="AU182" s="135" t="s">
        <v>80</v>
      </c>
      <c r="AY182" s="128" t="s">
        <v>157</v>
      </c>
      <c r="BK182" s="136">
        <f>SUM(BK183:BK189)</f>
        <v>0</v>
      </c>
    </row>
    <row r="183" spans="2:65" s="1" customFormat="1" ht="16.5" customHeight="1">
      <c r="B183" s="139"/>
      <c r="C183" s="140" t="s">
        <v>303</v>
      </c>
      <c r="D183" s="140" t="s">
        <v>159</v>
      </c>
      <c r="E183" s="141" t="s">
        <v>304</v>
      </c>
      <c r="F183" s="142" t="s">
        <v>305</v>
      </c>
      <c r="G183" s="143" t="s">
        <v>205</v>
      </c>
      <c r="H183" s="144">
        <v>992.87099999999998</v>
      </c>
      <c r="I183" s="145"/>
      <c r="J183" s="146">
        <f t="shared" ref="J183:J189" si="30">ROUND(I183*H183,2)</f>
        <v>0</v>
      </c>
      <c r="K183" s="147"/>
      <c r="L183" s="28"/>
      <c r="M183" s="148" t="s">
        <v>1</v>
      </c>
      <c r="N183" s="149" t="s">
        <v>39</v>
      </c>
      <c r="P183" s="150">
        <f t="shared" ref="P183:P189" si="31">O183*H183</f>
        <v>0</v>
      </c>
      <c r="Q183" s="150">
        <v>2.7999999999999998E-4</v>
      </c>
      <c r="R183" s="150">
        <f t="shared" ref="R183:R189" si="32">Q183*H183</f>
        <v>0.27800387999999998</v>
      </c>
      <c r="S183" s="150">
        <v>0</v>
      </c>
      <c r="T183" s="151">
        <f t="shared" ref="T183:T189" si="33">S183*H183</f>
        <v>0</v>
      </c>
      <c r="AR183" s="152" t="s">
        <v>223</v>
      </c>
      <c r="AT183" s="152" t="s">
        <v>159</v>
      </c>
      <c r="AU183" s="152" t="s">
        <v>85</v>
      </c>
      <c r="AY183" s="13" t="s">
        <v>157</v>
      </c>
      <c r="BE183" s="153">
        <f t="shared" ref="BE183:BE189" si="34">IF(N183="základná",J183,0)</f>
        <v>0</v>
      </c>
      <c r="BF183" s="153">
        <f t="shared" ref="BF183:BF189" si="35">IF(N183="znížená",J183,0)</f>
        <v>0</v>
      </c>
      <c r="BG183" s="153">
        <f t="shared" ref="BG183:BG189" si="36">IF(N183="zákl. prenesená",J183,0)</f>
        <v>0</v>
      </c>
      <c r="BH183" s="153">
        <f t="shared" ref="BH183:BH189" si="37">IF(N183="zníž. prenesená",J183,0)</f>
        <v>0</v>
      </c>
      <c r="BI183" s="153">
        <f t="shared" ref="BI183:BI189" si="38">IF(N183="nulová",J183,0)</f>
        <v>0</v>
      </c>
      <c r="BJ183" s="13" t="s">
        <v>85</v>
      </c>
      <c r="BK183" s="153">
        <f t="shared" ref="BK183:BK189" si="39">ROUND(I183*H183,2)</f>
        <v>0</v>
      </c>
      <c r="BL183" s="13" t="s">
        <v>223</v>
      </c>
      <c r="BM183" s="152" t="s">
        <v>306</v>
      </c>
    </row>
    <row r="184" spans="2:65" s="1" customFormat="1" ht="16.5" customHeight="1">
      <c r="B184" s="139"/>
      <c r="C184" s="140" t="s">
        <v>307</v>
      </c>
      <c r="D184" s="140" t="s">
        <v>159</v>
      </c>
      <c r="E184" s="141" t="s">
        <v>308</v>
      </c>
      <c r="F184" s="142" t="s">
        <v>309</v>
      </c>
      <c r="G184" s="143" t="s">
        <v>239</v>
      </c>
      <c r="H184" s="144">
        <v>1241.0889999999999</v>
      </c>
      <c r="I184" s="145"/>
      <c r="J184" s="146">
        <f t="shared" si="30"/>
        <v>0</v>
      </c>
      <c r="K184" s="147"/>
      <c r="L184" s="28"/>
      <c r="M184" s="148" t="s">
        <v>1</v>
      </c>
      <c r="N184" s="149" t="s">
        <v>39</v>
      </c>
      <c r="P184" s="150">
        <f t="shared" si="31"/>
        <v>0</v>
      </c>
      <c r="Q184" s="150">
        <v>0</v>
      </c>
      <c r="R184" s="150">
        <f t="shared" si="32"/>
        <v>0</v>
      </c>
      <c r="S184" s="150">
        <v>0</v>
      </c>
      <c r="T184" s="151">
        <f t="shared" si="33"/>
        <v>0</v>
      </c>
      <c r="AR184" s="152" t="s">
        <v>223</v>
      </c>
      <c r="AT184" s="152" t="s">
        <v>159</v>
      </c>
      <c r="AU184" s="152" t="s">
        <v>85</v>
      </c>
      <c r="AY184" s="13" t="s">
        <v>157</v>
      </c>
      <c r="BE184" s="153">
        <f t="shared" si="34"/>
        <v>0</v>
      </c>
      <c r="BF184" s="153">
        <f t="shared" si="35"/>
        <v>0</v>
      </c>
      <c r="BG184" s="153">
        <f t="shared" si="36"/>
        <v>0</v>
      </c>
      <c r="BH184" s="153">
        <f t="shared" si="37"/>
        <v>0</v>
      </c>
      <c r="BI184" s="153">
        <f t="shared" si="38"/>
        <v>0</v>
      </c>
      <c r="BJ184" s="13" t="s">
        <v>85</v>
      </c>
      <c r="BK184" s="153">
        <f t="shared" si="39"/>
        <v>0</v>
      </c>
      <c r="BL184" s="13" t="s">
        <v>223</v>
      </c>
      <c r="BM184" s="152" t="s">
        <v>310</v>
      </c>
    </row>
    <row r="185" spans="2:65" s="1" customFormat="1" ht="24.2" customHeight="1">
      <c r="B185" s="139"/>
      <c r="C185" s="154" t="s">
        <v>311</v>
      </c>
      <c r="D185" s="154" t="s">
        <v>242</v>
      </c>
      <c r="E185" s="155" t="s">
        <v>312</v>
      </c>
      <c r="F185" s="156" t="s">
        <v>313</v>
      </c>
      <c r="G185" s="157" t="s">
        <v>162</v>
      </c>
      <c r="H185" s="158">
        <v>2.4820000000000002</v>
      </c>
      <c r="I185" s="159"/>
      <c r="J185" s="160">
        <f t="shared" si="30"/>
        <v>0</v>
      </c>
      <c r="K185" s="161"/>
      <c r="L185" s="162"/>
      <c r="M185" s="163" t="s">
        <v>1</v>
      </c>
      <c r="N185" s="164" t="s">
        <v>39</v>
      </c>
      <c r="P185" s="150">
        <f t="shared" si="31"/>
        <v>0</v>
      </c>
      <c r="Q185" s="150">
        <v>0.5</v>
      </c>
      <c r="R185" s="150">
        <f t="shared" si="32"/>
        <v>1.2410000000000001</v>
      </c>
      <c r="S185" s="150">
        <v>0</v>
      </c>
      <c r="T185" s="151">
        <f t="shared" si="33"/>
        <v>0</v>
      </c>
      <c r="AR185" s="152" t="s">
        <v>295</v>
      </c>
      <c r="AT185" s="152" t="s">
        <v>242</v>
      </c>
      <c r="AU185" s="152" t="s">
        <v>85</v>
      </c>
      <c r="AY185" s="13" t="s">
        <v>157</v>
      </c>
      <c r="BE185" s="153">
        <f t="shared" si="34"/>
        <v>0</v>
      </c>
      <c r="BF185" s="153">
        <f t="shared" si="35"/>
        <v>0</v>
      </c>
      <c r="BG185" s="153">
        <f t="shared" si="36"/>
        <v>0</v>
      </c>
      <c r="BH185" s="153">
        <f t="shared" si="37"/>
        <v>0</v>
      </c>
      <c r="BI185" s="153">
        <f t="shared" si="38"/>
        <v>0</v>
      </c>
      <c r="BJ185" s="13" t="s">
        <v>85</v>
      </c>
      <c r="BK185" s="153">
        <f t="shared" si="39"/>
        <v>0</v>
      </c>
      <c r="BL185" s="13" t="s">
        <v>223</v>
      </c>
      <c r="BM185" s="152" t="s">
        <v>314</v>
      </c>
    </row>
    <row r="186" spans="2:65" s="1" customFormat="1" ht="16.5" customHeight="1">
      <c r="B186" s="139"/>
      <c r="C186" s="140" t="s">
        <v>315</v>
      </c>
      <c r="D186" s="140" t="s">
        <v>159</v>
      </c>
      <c r="E186" s="141" t="s">
        <v>316</v>
      </c>
      <c r="F186" s="142" t="s">
        <v>317</v>
      </c>
      <c r="G186" s="143" t="s">
        <v>239</v>
      </c>
      <c r="H186" s="144">
        <v>2978.6129999999998</v>
      </c>
      <c r="I186" s="145"/>
      <c r="J186" s="146">
        <f t="shared" si="30"/>
        <v>0</v>
      </c>
      <c r="K186" s="147"/>
      <c r="L186" s="28"/>
      <c r="M186" s="148" t="s">
        <v>1</v>
      </c>
      <c r="N186" s="149" t="s">
        <v>39</v>
      </c>
      <c r="P186" s="150">
        <f t="shared" si="31"/>
        <v>0</v>
      </c>
      <c r="Q186" s="150">
        <v>0</v>
      </c>
      <c r="R186" s="150">
        <f t="shared" si="32"/>
        <v>0</v>
      </c>
      <c r="S186" s="150">
        <v>0</v>
      </c>
      <c r="T186" s="151">
        <f t="shared" si="33"/>
        <v>0</v>
      </c>
      <c r="AR186" s="152" t="s">
        <v>223</v>
      </c>
      <c r="AT186" s="152" t="s">
        <v>159</v>
      </c>
      <c r="AU186" s="152" t="s">
        <v>85</v>
      </c>
      <c r="AY186" s="13" t="s">
        <v>157</v>
      </c>
      <c r="BE186" s="153">
        <f t="shared" si="34"/>
        <v>0</v>
      </c>
      <c r="BF186" s="153">
        <f t="shared" si="35"/>
        <v>0</v>
      </c>
      <c r="BG186" s="153">
        <f t="shared" si="36"/>
        <v>0</v>
      </c>
      <c r="BH186" s="153">
        <f t="shared" si="37"/>
        <v>0</v>
      </c>
      <c r="BI186" s="153">
        <f t="shared" si="38"/>
        <v>0</v>
      </c>
      <c r="BJ186" s="13" t="s">
        <v>85</v>
      </c>
      <c r="BK186" s="153">
        <f t="shared" si="39"/>
        <v>0</v>
      </c>
      <c r="BL186" s="13" t="s">
        <v>223</v>
      </c>
      <c r="BM186" s="152" t="s">
        <v>318</v>
      </c>
    </row>
    <row r="187" spans="2:65" s="1" customFormat="1" ht="24.2" customHeight="1">
      <c r="B187" s="139"/>
      <c r="C187" s="154" t="s">
        <v>319</v>
      </c>
      <c r="D187" s="154" t="s">
        <v>242</v>
      </c>
      <c r="E187" s="155" t="s">
        <v>320</v>
      </c>
      <c r="F187" s="156" t="s">
        <v>321</v>
      </c>
      <c r="G187" s="157" t="s">
        <v>162</v>
      </c>
      <c r="H187" s="158">
        <v>5.9569999999999999</v>
      </c>
      <c r="I187" s="159"/>
      <c r="J187" s="160">
        <f t="shared" si="30"/>
        <v>0</v>
      </c>
      <c r="K187" s="161"/>
      <c r="L187" s="162"/>
      <c r="M187" s="163" t="s">
        <v>1</v>
      </c>
      <c r="N187" s="164" t="s">
        <v>39</v>
      </c>
      <c r="P187" s="150">
        <f t="shared" si="31"/>
        <v>0</v>
      </c>
      <c r="Q187" s="150">
        <v>0.5</v>
      </c>
      <c r="R187" s="150">
        <f t="shared" si="32"/>
        <v>2.9784999999999999</v>
      </c>
      <c r="S187" s="150">
        <v>0</v>
      </c>
      <c r="T187" s="151">
        <f t="shared" si="33"/>
        <v>0</v>
      </c>
      <c r="AR187" s="152" t="s">
        <v>295</v>
      </c>
      <c r="AT187" s="152" t="s">
        <v>242</v>
      </c>
      <c r="AU187" s="152" t="s">
        <v>85</v>
      </c>
      <c r="AY187" s="13" t="s">
        <v>157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85</v>
      </c>
      <c r="BK187" s="153">
        <f t="shared" si="39"/>
        <v>0</v>
      </c>
      <c r="BL187" s="13" t="s">
        <v>223</v>
      </c>
      <c r="BM187" s="152" t="s">
        <v>322</v>
      </c>
    </row>
    <row r="188" spans="2:65" s="1" customFormat="1" ht="44.25" customHeight="1">
      <c r="B188" s="139"/>
      <c r="C188" s="140" t="s">
        <v>323</v>
      </c>
      <c r="D188" s="140" t="s">
        <v>159</v>
      </c>
      <c r="E188" s="141" t="s">
        <v>324</v>
      </c>
      <c r="F188" s="142" t="s">
        <v>325</v>
      </c>
      <c r="G188" s="143" t="s">
        <v>162</v>
      </c>
      <c r="H188" s="144">
        <v>8.4390000000000001</v>
      </c>
      <c r="I188" s="145"/>
      <c r="J188" s="146">
        <f t="shared" si="30"/>
        <v>0</v>
      </c>
      <c r="K188" s="147"/>
      <c r="L188" s="28"/>
      <c r="M188" s="148" t="s">
        <v>1</v>
      </c>
      <c r="N188" s="149" t="s">
        <v>39</v>
      </c>
      <c r="P188" s="150">
        <f t="shared" si="31"/>
        <v>0</v>
      </c>
      <c r="Q188" s="150">
        <v>2.2349999999999998E-2</v>
      </c>
      <c r="R188" s="150">
        <f t="shared" si="32"/>
        <v>0.18861164999999999</v>
      </c>
      <c r="S188" s="150">
        <v>0</v>
      </c>
      <c r="T188" s="151">
        <f t="shared" si="33"/>
        <v>0</v>
      </c>
      <c r="AR188" s="152" t="s">
        <v>223</v>
      </c>
      <c r="AT188" s="152" t="s">
        <v>159</v>
      </c>
      <c r="AU188" s="152" t="s">
        <v>85</v>
      </c>
      <c r="AY188" s="13" t="s">
        <v>157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85</v>
      </c>
      <c r="BK188" s="153">
        <f t="shared" si="39"/>
        <v>0</v>
      </c>
      <c r="BL188" s="13" t="s">
        <v>223</v>
      </c>
      <c r="BM188" s="152" t="s">
        <v>326</v>
      </c>
    </row>
    <row r="189" spans="2:65" s="1" customFormat="1" ht="24.2" customHeight="1">
      <c r="B189" s="139"/>
      <c r="C189" s="140" t="s">
        <v>327</v>
      </c>
      <c r="D189" s="140" t="s">
        <v>159</v>
      </c>
      <c r="E189" s="141" t="s">
        <v>328</v>
      </c>
      <c r="F189" s="142" t="s">
        <v>329</v>
      </c>
      <c r="G189" s="143" t="s">
        <v>299</v>
      </c>
      <c r="H189" s="165"/>
      <c r="I189" s="145"/>
      <c r="J189" s="146">
        <f t="shared" si="30"/>
        <v>0</v>
      </c>
      <c r="K189" s="147"/>
      <c r="L189" s="28"/>
      <c r="M189" s="148" t="s">
        <v>1</v>
      </c>
      <c r="N189" s="149" t="s">
        <v>39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0</v>
      </c>
      <c r="T189" s="151">
        <f t="shared" si="33"/>
        <v>0</v>
      </c>
      <c r="AR189" s="152" t="s">
        <v>223</v>
      </c>
      <c r="AT189" s="152" t="s">
        <v>159</v>
      </c>
      <c r="AU189" s="152" t="s">
        <v>85</v>
      </c>
      <c r="AY189" s="13" t="s">
        <v>157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85</v>
      </c>
      <c r="BK189" s="153">
        <f t="shared" si="39"/>
        <v>0</v>
      </c>
      <c r="BL189" s="13" t="s">
        <v>223</v>
      </c>
      <c r="BM189" s="152" t="s">
        <v>330</v>
      </c>
    </row>
    <row r="190" spans="2:65" s="11" customFormat="1" ht="22.9" customHeight="1">
      <c r="B190" s="127"/>
      <c r="D190" s="128" t="s">
        <v>72</v>
      </c>
      <c r="E190" s="137" t="s">
        <v>331</v>
      </c>
      <c r="F190" s="137" t="s">
        <v>332</v>
      </c>
      <c r="I190" s="130"/>
      <c r="J190" s="138">
        <f>BK190</f>
        <v>0</v>
      </c>
      <c r="L190" s="127"/>
      <c r="M190" s="132"/>
      <c r="P190" s="133">
        <f>SUM(P191:P194)</f>
        <v>0</v>
      </c>
      <c r="R190" s="133">
        <f>SUM(R191:R194)</f>
        <v>0.76129740000000001</v>
      </c>
      <c r="T190" s="134">
        <f>SUM(T191:T194)</f>
        <v>0</v>
      </c>
      <c r="AR190" s="128" t="s">
        <v>85</v>
      </c>
      <c r="AT190" s="135" t="s">
        <v>72</v>
      </c>
      <c r="AU190" s="135" t="s">
        <v>80</v>
      </c>
      <c r="AY190" s="128" t="s">
        <v>157</v>
      </c>
      <c r="BK190" s="136">
        <f>SUM(BK191:BK194)</f>
        <v>0</v>
      </c>
    </row>
    <row r="191" spans="2:65" s="1" customFormat="1" ht="24.2" customHeight="1">
      <c r="B191" s="139"/>
      <c r="C191" s="140" t="s">
        <v>333</v>
      </c>
      <c r="D191" s="140" t="s">
        <v>159</v>
      </c>
      <c r="E191" s="141" t="s">
        <v>334</v>
      </c>
      <c r="F191" s="142" t="s">
        <v>335</v>
      </c>
      <c r="G191" s="143" t="s">
        <v>205</v>
      </c>
      <c r="H191" s="144">
        <v>111.21599999999999</v>
      </c>
      <c r="I191" s="145"/>
      <c r="J191" s="146">
        <f>ROUND(I191*H191,2)</f>
        <v>0</v>
      </c>
      <c r="K191" s="147"/>
      <c r="L191" s="28"/>
      <c r="M191" s="148" t="s">
        <v>1</v>
      </c>
      <c r="N191" s="149" t="s">
        <v>39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223</v>
      </c>
      <c r="AT191" s="152" t="s">
        <v>159</v>
      </c>
      <c r="AU191" s="152" t="s">
        <v>85</v>
      </c>
      <c r="AY191" s="13" t="s">
        <v>157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85</v>
      </c>
      <c r="BK191" s="153">
        <f>ROUND(I191*H191,2)</f>
        <v>0</v>
      </c>
      <c r="BL191" s="13" t="s">
        <v>223</v>
      </c>
      <c r="BM191" s="152" t="s">
        <v>336</v>
      </c>
    </row>
    <row r="192" spans="2:65" s="1" customFormat="1" ht="16.5" customHeight="1">
      <c r="B192" s="139"/>
      <c r="C192" s="154" t="s">
        <v>337</v>
      </c>
      <c r="D192" s="154" t="s">
        <v>242</v>
      </c>
      <c r="E192" s="155" t="s">
        <v>338</v>
      </c>
      <c r="F192" s="156" t="s">
        <v>339</v>
      </c>
      <c r="G192" s="157" t="s">
        <v>205</v>
      </c>
      <c r="H192" s="158">
        <v>113.44</v>
      </c>
      <c r="I192" s="159"/>
      <c r="J192" s="160">
        <f>ROUND(I192*H192,2)</f>
        <v>0</v>
      </c>
      <c r="K192" s="161"/>
      <c r="L192" s="162"/>
      <c r="M192" s="163" t="s">
        <v>1</v>
      </c>
      <c r="N192" s="164" t="s">
        <v>39</v>
      </c>
      <c r="P192" s="150">
        <f>O192*H192</f>
        <v>0</v>
      </c>
      <c r="Q192" s="150">
        <v>6.6E-3</v>
      </c>
      <c r="R192" s="150">
        <f>Q192*H192</f>
        <v>0.74870400000000004</v>
      </c>
      <c r="S192" s="150">
        <v>0</v>
      </c>
      <c r="T192" s="151">
        <f>S192*H192</f>
        <v>0</v>
      </c>
      <c r="AR192" s="152" t="s">
        <v>295</v>
      </c>
      <c r="AT192" s="152" t="s">
        <v>242</v>
      </c>
      <c r="AU192" s="152" t="s">
        <v>85</v>
      </c>
      <c r="AY192" s="13" t="s">
        <v>157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85</v>
      </c>
      <c r="BK192" s="153">
        <f>ROUND(I192*H192,2)</f>
        <v>0</v>
      </c>
      <c r="BL192" s="13" t="s">
        <v>223</v>
      </c>
      <c r="BM192" s="152" t="s">
        <v>340</v>
      </c>
    </row>
    <row r="193" spans="2:65" s="1" customFormat="1" ht="16.5" customHeight="1">
      <c r="B193" s="139"/>
      <c r="C193" s="140" t="s">
        <v>341</v>
      </c>
      <c r="D193" s="140" t="s">
        <v>159</v>
      </c>
      <c r="E193" s="141" t="s">
        <v>342</v>
      </c>
      <c r="F193" s="142" t="s">
        <v>343</v>
      </c>
      <c r="G193" s="143" t="s">
        <v>162</v>
      </c>
      <c r="H193" s="144">
        <v>1.6679999999999999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39</v>
      </c>
      <c r="P193" s="150">
        <f>O193*H193</f>
        <v>0</v>
      </c>
      <c r="Q193" s="150">
        <v>7.5500000000000003E-3</v>
      </c>
      <c r="R193" s="150">
        <f>Q193*H193</f>
        <v>1.2593399999999999E-2</v>
      </c>
      <c r="S193" s="150">
        <v>0</v>
      </c>
      <c r="T193" s="151">
        <f>S193*H193</f>
        <v>0</v>
      </c>
      <c r="AR193" s="152" t="s">
        <v>223</v>
      </c>
      <c r="AT193" s="152" t="s">
        <v>159</v>
      </c>
      <c r="AU193" s="152" t="s">
        <v>85</v>
      </c>
      <c r="AY193" s="13" t="s">
        <v>157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85</v>
      </c>
      <c r="BK193" s="153">
        <f>ROUND(I193*H193,2)</f>
        <v>0</v>
      </c>
      <c r="BL193" s="13" t="s">
        <v>223</v>
      </c>
      <c r="BM193" s="152" t="s">
        <v>344</v>
      </c>
    </row>
    <row r="194" spans="2:65" s="1" customFormat="1" ht="21.75" customHeight="1">
      <c r="B194" s="139"/>
      <c r="C194" s="140" t="s">
        <v>345</v>
      </c>
      <c r="D194" s="140" t="s">
        <v>159</v>
      </c>
      <c r="E194" s="141" t="s">
        <v>346</v>
      </c>
      <c r="F194" s="142" t="s">
        <v>347</v>
      </c>
      <c r="G194" s="143" t="s">
        <v>299</v>
      </c>
      <c r="H194" s="165"/>
      <c r="I194" s="145"/>
      <c r="J194" s="146">
        <f>ROUND(I194*H194,2)</f>
        <v>0</v>
      </c>
      <c r="K194" s="147"/>
      <c r="L194" s="28"/>
      <c r="M194" s="148" t="s">
        <v>1</v>
      </c>
      <c r="N194" s="149" t="s">
        <v>39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223</v>
      </c>
      <c r="AT194" s="152" t="s">
        <v>159</v>
      </c>
      <c r="AU194" s="152" t="s">
        <v>85</v>
      </c>
      <c r="AY194" s="13" t="s">
        <v>157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3" t="s">
        <v>85</v>
      </c>
      <c r="BK194" s="153">
        <f>ROUND(I194*H194,2)</f>
        <v>0</v>
      </c>
      <c r="BL194" s="13" t="s">
        <v>223</v>
      </c>
      <c r="BM194" s="152" t="s">
        <v>348</v>
      </c>
    </row>
    <row r="195" spans="2:65" s="11" customFormat="1" ht="22.9" customHeight="1">
      <c r="B195" s="127"/>
      <c r="D195" s="128" t="s">
        <v>72</v>
      </c>
      <c r="E195" s="137" t="s">
        <v>349</v>
      </c>
      <c r="F195" s="137" t="s">
        <v>350</v>
      </c>
      <c r="I195" s="130"/>
      <c r="J195" s="138">
        <f>BK195</f>
        <v>0</v>
      </c>
      <c r="L195" s="127"/>
      <c r="M195" s="132"/>
      <c r="P195" s="133">
        <f>SUM(P196:P201)</f>
        <v>0</v>
      </c>
      <c r="R195" s="133">
        <f>SUM(R196:R201)</f>
        <v>4.8318456499999991</v>
      </c>
      <c r="T195" s="134">
        <f>SUM(T196:T201)</f>
        <v>0</v>
      </c>
      <c r="AR195" s="128" t="s">
        <v>85</v>
      </c>
      <c r="AT195" s="135" t="s">
        <v>72</v>
      </c>
      <c r="AU195" s="135" t="s">
        <v>80</v>
      </c>
      <c r="AY195" s="128" t="s">
        <v>157</v>
      </c>
      <c r="BK195" s="136">
        <f>SUM(BK196:BK201)</f>
        <v>0</v>
      </c>
    </row>
    <row r="196" spans="2:65" s="1" customFormat="1" ht="16.5" customHeight="1">
      <c r="B196" s="139"/>
      <c r="C196" s="140" t="s">
        <v>351</v>
      </c>
      <c r="D196" s="140" t="s">
        <v>159</v>
      </c>
      <c r="E196" s="141" t="s">
        <v>352</v>
      </c>
      <c r="F196" s="142" t="s">
        <v>353</v>
      </c>
      <c r="G196" s="143" t="s">
        <v>205</v>
      </c>
      <c r="H196" s="144">
        <v>74.305000000000007</v>
      </c>
      <c r="I196" s="145"/>
      <c r="J196" s="146">
        <f t="shared" ref="J196:J201" si="40">ROUND(I196*H196,2)</f>
        <v>0</v>
      </c>
      <c r="K196" s="147"/>
      <c r="L196" s="28"/>
      <c r="M196" s="148" t="s">
        <v>1</v>
      </c>
      <c r="N196" s="149" t="s">
        <v>39</v>
      </c>
      <c r="P196" s="150">
        <f t="shared" ref="P196:P201" si="41">O196*H196</f>
        <v>0</v>
      </c>
      <c r="Q196" s="150">
        <v>5.3299999999999997E-3</v>
      </c>
      <c r="R196" s="150">
        <f t="shared" ref="R196:R201" si="42">Q196*H196</f>
        <v>0.39604565000000003</v>
      </c>
      <c r="S196" s="150">
        <v>0</v>
      </c>
      <c r="T196" s="151">
        <f t="shared" ref="T196:T201" si="43">S196*H196</f>
        <v>0</v>
      </c>
      <c r="AR196" s="152" t="s">
        <v>223</v>
      </c>
      <c r="AT196" s="152" t="s">
        <v>159</v>
      </c>
      <c r="AU196" s="152" t="s">
        <v>85</v>
      </c>
      <c r="AY196" s="13" t="s">
        <v>157</v>
      </c>
      <c r="BE196" s="153">
        <f t="shared" ref="BE196:BE201" si="44">IF(N196="základná",J196,0)</f>
        <v>0</v>
      </c>
      <c r="BF196" s="153">
        <f t="shared" ref="BF196:BF201" si="45">IF(N196="znížená",J196,0)</f>
        <v>0</v>
      </c>
      <c r="BG196" s="153">
        <f t="shared" ref="BG196:BG201" si="46">IF(N196="zákl. prenesená",J196,0)</f>
        <v>0</v>
      </c>
      <c r="BH196" s="153">
        <f t="shared" ref="BH196:BH201" si="47">IF(N196="zníž. prenesená",J196,0)</f>
        <v>0</v>
      </c>
      <c r="BI196" s="153">
        <f t="shared" ref="BI196:BI201" si="48">IF(N196="nulová",J196,0)</f>
        <v>0</v>
      </c>
      <c r="BJ196" s="13" t="s">
        <v>85</v>
      </c>
      <c r="BK196" s="153">
        <f t="shared" ref="BK196:BK201" si="49">ROUND(I196*H196,2)</f>
        <v>0</v>
      </c>
      <c r="BL196" s="13" t="s">
        <v>223</v>
      </c>
      <c r="BM196" s="152" t="s">
        <v>354</v>
      </c>
    </row>
    <row r="197" spans="2:65" s="1" customFormat="1" ht="24.2" customHeight="1">
      <c r="B197" s="139"/>
      <c r="C197" s="140" t="s">
        <v>355</v>
      </c>
      <c r="D197" s="140" t="s">
        <v>159</v>
      </c>
      <c r="E197" s="141" t="s">
        <v>356</v>
      </c>
      <c r="F197" s="142" t="s">
        <v>357</v>
      </c>
      <c r="G197" s="143" t="s">
        <v>239</v>
      </c>
      <c r="H197" s="144">
        <v>695</v>
      </c>
      <c r="I197" s="145"/>
      <c r="J197" s="146">
        <f t="shared" si="40"/>
        <v>0</v>
      </c>
      <c r="K197" s="147"/>
      <c r="L197" s="28"/>
      <c r="M197" s="148" t="s">
        <v>1</v>
      </c>
      <c r="N197" s="149" t="s">
        <v>39</v>
      </c>
      <c r="P197" s="150">
        <f t="shared" si="41"/>
        <v>0</v>
      </c>
      <c r="Q197" s="150">
        <v>4.1599999999999996E-3</v>
      </c>
      <c r="R197" s="150">
        <f t="shared" si="42"/>
        <v>2.8911999999999995</v>
      </c>
      <c r="S197" s="150">
        <v>0</v>
      </c>
      <c r="T197" s="151">
        <f t="shared" si="43"/>
        <v>0</v>
      </c>
      <c r="AR197" s="152" t="s">
        <v>223</v>
      </c>
      <c r="AT197" s="152" t="s">
        <v>159</v>
      </c>
      <c r="AU197" s="152" t="s">
        <v>85</v>
      </c>
      <c r="AY197" s="13" t="s">
        <v>157</v>
      </c>
      <c r="BE197" s="153">
        <f t="shared" si="44"/>
        <v>0</v>
      </c>
      <c r="BF197" s="153">
        <f t="shared" si="45"/>
        <v>0</v>
      </c>
      <c r="BG197" s="153">
        <f t="shared" si="46"/>
        <v>0</v>
      </c>
      <c r="BH197" s="153">
        <f t="shared" si="47"/>
        <v>0</v>
      </c>
      <c r="BI197" s="153">
        <f t="shared" si="48"/>
        <v>0</v>
      </c>
      <c r="BJ197" s="13" t="s">
        <v>85</v>
      </c>
      <c r="BK197" s="153">
        <f t="shared" si="49"/>
        <v>0</v>
      </c>
      <c r="BL197" s="13" t="s">
        <v>223</v>
      </c>
      <c r="BM197" s="152" t="s">
        <v>358</v>
      </c>
    </row>
    <row r="198" spans="2:65" s="1" customFormat="1" ht="24.2" customHeight="1">
      <c r="B198" s="139"/>
      <c r="C198" s="140" t="s">
        <v>359</v>
      </c>
      <c r="D198" s="140" t="s">
        <v>159</v>
      </c>
      <c r="E198" s="141" t="s">
        <v>360</v>
      </c>
      <c r="F198" s="142" t="s">
        <v>361</v>
      </c>
      <c r="G198" s="143" t="s">
        <v>239</v>
      </c>
      <c r="H198" s="144">
        <v>695</v>
      </c>
      <c r="I198" s="145"/>
      <c r="J198" s="146">
        <f t="shared" si="40"/>
        <v>0</v>
      </c>
      <c r="K198" s="147"/>
      <c r="L198" s="28"/>
      <c r="M198" s="148" t="s">
        <v>1</v>
      </c>
      <c r="N198" s="149" t="s">
        <v>39</v>
      </c>
      <c r="P198" s="150">
        <f t="shared" si="41"/>
        <v>0</v>
      </c>
      <c r="Q198" s="150">
        <v>2.0799999999999998E-3</v>
      </c>
      <c r="R198" s="150">
        <f t="shared" si="42"/>
        <v>1.4455999999999998</v>
      </c>
      <c r="S198" s="150">
        <v>0</v>
      </c>
      <c r="T198" s="151">
        <f t="shared" si="43"/>
        <v>0</v>
      </c>
      <c r="AR198" s="152" t="s">
        <v>223</v>
      </c>
      <c r="AT198" s="152" t="s">
        <v>159</v>
      </c>
      <c r="AU198" s="152" t="s">
        <v>85</v>
      </c>
      <c r="AY198" s="13" t="s">
        <v>157</v>
      </c>
      <c r="BE198" s="153">
        <f t="shared" si="44"/>
        <v>0</v>
      </c>
      <c r="BF198" s="153">
        <f t="shared" si="45"/>
        <v>0</v>
      </c>
      <c r="BG198" s="153">
        <f t="shared" si="46"/>
        <v>0</v>
      </c>
      <c r="BH198" s="153">
        <f t="shared" si="47"/>
        <v>0</v>
      </c>
      <c r="BI198" s="153">
        <f t="shared" si="48"/>
        <v>0</v>
      </c>
      <c r="BJ198" s="13" t="s">
        <v>85</v>
      </c>
      <c r="BK198" s="153">
        <f t="shared" si="49"/>
        <v>0</v>
      </c>
      <c r="BL198" s="13" t="s">
        <v>223</v>
      </c>
      <c r="BM198" s="152" t="s">
        <v>362</v>
      </c>
    </row>
    <row r="199" spans="2:65" s="1" customFormat="1" ht="24.2" customHeight="1">
      <c r="B199" s="139"/>
      <c r="C199" s="140" t="s">
        <v>363</v>
      </c>
      <c r="D199" s="140" t="s">
        <v>159</v>
      </c>
      <c r="E199" s="141" t="s">
        <v>364</v>
      </c>
      <c r="F199" s="142" t="s">
        <v>365</v>
      </c>
      <c r="G199" s="143" t="s">
        <v>245</v>
      </c>
      <c r="H199" s="144">
        <v>10</v>
      </c>
      <c r="I199" s="145"/>
      <c r="J199" s="146">
        <f t="shared" si="40"/>
        <v>0</v>
      </c>
      <c r="K199" s="147"/>
      <c r="L199" s="28"/>
      <c r="M199" s="148" t="s">
        <v>1</v>
      </c>
      <c r="N199" s="149" t="s">
        <v>39</v>
      </c>
      <c r="P199" s="150">
        <f t="shared" si="41"/>
        <v>0</v>
      </c>
      <c r="Q199" s="150">
        <v>1.58E-3</v>
      </c>
      <c r="R199" s="150">
        <f t="shared" si="42"/>
        <v>1.5800000000000002E-2</v>
      </c>
      <c r="S199" s="150">
        <v>0</v>
      </c>
      <c r="T199" s="151">
        <f t="shared" si="43"/>
        <v>0</v>
      </c>
      <c r="AR199" s="152" t="s">
        <v>223</v>
      </c>
      <c r="AT199" s="152" t="s">
        <v>159</v>
      </c>
      <c r="AU199" s="152" t="s">
        <v>85</v>
      </c>
      <c r="AY199" s="13" t="s">
        <v>157</v>
      </c>
      <c r="BE199" s="153">
        <f t="shared" si="44"/>
        <v>0</v>
      </c>
      <c r="BF199" s="153">
        <f t="shared" si="45"/>
        <v>0</v>
      </c>
      <c r="BG199" s="153">
        <f t="shared" si="46"/>
        <v>0</v>
      </c>
      <c r="BH199" s="153">
        <f t="shared" si="47"/>
        <v>0</v>
      </c>
      <c r="BI199" s="153">
        <f t="shared" si="48"/>
        <v>0</v>
      </c>
      <c r="BJ199" s="13" t="s">
        <v>85</v>
      </c>
      <c r="BK199" s="153">
        <f t="shared" si="49"/>
        <v>0</v>
      </c>
      <c r="BL199" s="13" t="s">
        <v>223</v>
      </c>
      <c r="BM199" s="152" t="s">
        <v>366</v>
      </c>
    </row>
    <row r="200" spans="2:65" s="1" customFormat="1" ht="24.2" customHeight="1">
      <c r="B200" s="139"/>
      <c r="C200" s="140" t="s">
        <v>367</v>
      </c>
      <c r="D200" s="140" t="s">
        <v>159</v>
      </c>
      <c r="E200" s="141" t="s">
        <v>368</v>
      </c>
      <c r="F200" s="142" t="s">
        <v>369</v>
      </c>
      <c r="G200" s="143" t="s">
        <v>239</v>
      </c>
      <c r="H200" s="144">
        <v>40</v>
      </c>
      <c r="I200" s="145"/>
      <c r="J200" s="146">
        <f t="shared" si="40"/>
        <v>0</v>
      </c>
      <c r="K200" s="147"/>
      <c r="L200" s="28"/>
      <c r="M200" s="148" t="s">
        <v>1</v>
      </c>
      <c r="N200" s="149" t="s">
        <v>39</v>
      </c>
      <c r="P200" s="150">
        <f t="shared" si="41"/>
        <v>0</v>
      </c>
      <c r="Q200" s="150">
        <v>2.0799999999999998E-3</v>
      </c>
      <c r="R200" s="150">
        <f t="shared" si="42"/>
        <v>8.3199999999999996E-2</v>
      </c>
      <c r="S200" s="150">
        <v>0</v>
      </c>
      <c r="T200" s="151">
        <f t="shared" si="43"/>
        <v>0</v>
      </c>
      <c r="AR200" s="152" t="s">
        <v>223</v>
      </c>
      <c r="AT200" s="152" t="s">
        <v>159</v>
      </c>
      <c r="AU200" s="152" t="s">
        <v>85</v>
      </c>
      <c r="AY200" s="13" t="s">
        <v>157</v>
      </c>
      <c r="BE200" s="153">
        <f t="shared" si="44"/>
        <v>0</v>
      </c>
      <c r="BF200" s="153">
        <f t="shared" si="45"/>
        <v>0</v>
      </c>
      <c r="BG200" s="153">
        <f t="shared" si="46"/>
        <v>0</v>
      </c>
      <c r="BH200" s="153">
        <f t="shared" si="47"/>
        <v>0</v>
      </c>
      <c r="BI200" s="153">
        <f t="shared" si="48"/>
        <v>0</v>
      </c>
      <c r="BJ200" s="13" t="s">
        <v>85</v>
      </c>
      <c r="BK200" s="153">
        <f t="shared" si="49"/>
        <v>0</v>
      </c>
      <c r="BL200" s="13" t="s">
        <v>223</v>
      </c>
      <c r="BM200" s="152" t="s">
        <v>370</v>
      </c>
    </row>
    <row r="201" spans="2:65" s="1" customFormat="1" ht="24.2" customHeight="1">
      <c r="B201" s="139"/>
      <c r="C201" s="140" t="s">
        <v>371</v>
      </c>
      <c r="D201" s="140" t="s">
        <v>159</v>
      </c>
      <c r="E201" s="141" t="s">
        <v>372</v>
      </c>
      <c r="F201" s="142" t="s">
        <v>373</v>
      </c>
      <c r="G201" s="143" t="s">
        <v>299</v>
      </c>
      <c r="H201" s="165"/>
      <c r="I201" s="145"/>
      <c r="J201" s="146">
        <f t="shared" si="40"/>
        <v>0</v>
      </c>
      <c r="K201" s="147"/>
      <c r="L201" s="28"/>
      <c r="M201" s="148" t="s">
        <v>1</v>
      </c>
      <c r="N201" s="149" t="s">
        <v>39</v>
      </c>
      <c r="P201" s="150">
        <f t="shared" si="41"/>
        <v>0</v>
      </c>
      <c r="Q201" s="150">
        <v>0</v>
      </c>
      <c r="R201" s="150">
        <f t="shared" si="42"/>
        <v>0</v>
      </c>
      <c r="S201" s="150">
        <v>0</v>
      </c>
      <c r="T201" s="151">
        <f t="shared" si="43"/>
        <v>0</v>
      </c>
      <c r="AR201" s="152" t="s">
        <v>223</v>
      </c>
      <c r="AT201" s="152" t="s">
        <v>159</v>
      </c>
      <c r="AU201" s="152" t="s">
        <v>85</v>
      </c>
      <c r="AY201" s="13" t="s">
        <v>157</v>
      </c>
      <c r="BE201" s="153">
        <f t="shared" si="44"/>
        <v>0</v>
      </c>
      <c r="BF201" s="153">
        <f t="shared" si="45"/>
        <v>0</v>
      </c>
      <c r="BG201" s="153">
        <f t="shared" si="46"/>
        <v>0</v>
      </c>
      <c r="BH201" s="153">
        <f t="shared" si="47"/>
        <v>0</v>
      </c>
      <c r="BI201" s="153">
        <f t="shared" si="48"/>
        <v>0</v>
      </c>
      <c r="BJ201" s="13" t="s">
        <v>85</v>
      </c>
      <c r="BK201" s="153">
        <f t="shared" si="49"/>
        <v>0</v>
      </c>
      <c r="BL201" s="13" t="s">
        <v>223</v>
      </c>
      <c r="BM201" s="152" t="s">
        <v>374</v>
      </c>
    </row>
    <row r="202" spans="2:65" s="11" customFormat="1" ht="22.9" customHeight="1">
      <c r="B202" s="127"/>
      <c r="D202" s="128" t="s">
        <v>72</v>
      </c>
      <c r="E202" s="137" t="s">
        <v>375</v>
      </c>
      <c r="F202" s="137" t="s">
        <v>376</v>
      </c>
      <c r="I202" s="130"/>
      <c r="J202" s="138">
        <f>BK202</f>
        <v>0</v>
      </c>
      <c r="L202" s="127"/>
      <c r="M202" s="132"/>
      <c r="P202" s="133">
        <f>SUM(P203:P204)</f>
        <v>0</v>
      </c>
      <c r="R202" s="133">
        <f>SUM(R203:R204)</f>
        <v>44.587193640000002</v>
      </c>
      <c r="T202" s="134">
        <f>SUM(T203:T204)</f>
        <v>0</v>
      </c>
      <c r="AR202" s="128" t="s">
        <v>85</v>
      </c>
      <c r="AT202" s="135" t="s">
        <v>72</v>
      </c>
      <c r="AU202" s="135" t="s">
        <v>80</v>
      </c>
      <c r="AY202" s="128" t="s">
        <v>157</v>
      </c>
      <c r="BK202" s="136">
        <f>SUM(BK203:BK204)</f>
        <v>0</v>
      </c>
    </row>
    <row r="203" spans="2:65" s="1" customFormat="1" ht="24.2" customHeight="1">
      <c r="B203" s="139"/>
      <c r="C203" s="140" t="s">
        <v>377</v>
      </c>
      <c r="D203" s="140" t="s">
        <v>159</v>
      </c>
      <c r="E203" s="141" t="s">
        <v>378</v>
      </c>
      <c r="F203" s="142" t="s">
        <v>379</v>
      </c>
      <c r="G203" s="143" t="s">
        <v>205</v>
      </c>
      <c r="H203" s="144">
        <v>918.56600000000003</v>
      </c>
      <c r="I203" s="145"/>
      <c r="J203" s="146">
        <f>ROUND(I203*H203,2)</f>
        <v>0</v>
      </c>
      <c r="K203" s="147"/>
      <c r="L203" s="28"/>
      <c r="M203" s="148" t="s">
        <v>1</v>
      </c>
      <c r="N203" s="149" t="s">
        <v>39</v>
      </c>
      <c r="P203" s="150">
        <f>O203*H203</f>
        <v>0</v>
      </c>
      <c r="Q203" s="150">
        <v>4.854E-2</v>
      </c>
      <c r="R203" s="150">
        <f>Q203*H203</f>
        <v>44.587193640000002</v>
      </c>
      <c r="S203" s="150">
        <v>0</v>
      </c>
      <c r="T203" s="151">
        <f>S203*H203</f>
        <v>0</v>
      </c>
      <c r="AR203" s="152" t="s">
        <v>223</v>
      </c>
      <c r="AT203" s="152" t="s">
        <v>159</v>
      </c>
      <c r="AU203" s="152" t="s">
        <v>85</v>
      </c>
      <c r="AY203" s="13" t="s">
        <v>157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85</v>
      </c>
      <c r="BK203" s="153">
        <f>ROUND(I203*H203,2)</f>
        <v>0</v>
      </c>
      <c r="BL203" s="13" t="s">
        <v>223</v>
      </c>
      <c r="BM203" s="152" t="s">
        <v>380</v>
      </c>
    </row>
    <row r="204" spans="2:65" s="1" customFormat="1" ht="24.2" customHeight="1">
      <c r="B204" s="139"/>
      <c r="C204" s="140" t="s">
        <v>381</v>
      </c>
      <c r="D204" s="140" t="s">
        <v>159</v>
      </c>
      <c r="E204" s="141" t="s">
        <v>382</v>
      </c>
      <c r="F204" s="142" t="s">
        <v>383</v>
      </c>
      <c r="G204" s="143" t="s">
        <v>185</v>
      </c>
      <c r="H204" s="144">
        <v>44.587000000000003</v>
      </c>
      <c r="I204" s="145"/>
      <c r="J204" s="146">
        <f>ROUND(I204*H204,2)</f>
        <v>0</v>
      </c>
      <c r="K204" s="147"/>
      <c r="L204" s="28"/>
      <c r="M204" s="148" t="s">
        <v>1</v>
      </c>
      <c r="N204" s="149" t="s">
        <v>39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223</v>
      </c>
      <c r="AT204" s="152" t="s">
        <v>159</v>
      </c>
      <c r="AU204" s="152" t="s">
        <v>85</v>
      </c>
      <c r="AY204" s="13" t="s">
        <v>157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85</v>
      </c>
      <c r="BK204" s="153">
        <f>ROUND(I204*H204,2)</f>
        <v>0</v>
      </c>
      <c r="BL204" s="13" t="s">
        <v>223</v>
      </c>
      <c r="BM204" s="152" t="s">
        <v>384</v>
      </c>
    </row>
    <row r="205" spans="2:65" s="11" customFormat="1" ht="22.9" customHeight="1">
      <c r="B205" s="127"/>
      <c r="D205" s="128" t="s">
        <v>72</v>
      </c>
      <c r="E205" s="137" t="s">
        <v>385</v>
      </c>
      <c r="F205" s="137" t="s">
        <v>386</v>
      </c>
      <c r="I205" s="130"/>
      <c r="J205" s="138">
        <f>BK205</f>
        <v>0</v>
      </c>
      <c r="L205" s="127"/>
      <c r="M205" s="132"/>
      <c r="P205" s="133">
        <f>SUM(P206:P215)</f>
        <v>0</v>
      </c>
      <c r="R205" s="133">
        <f>SUM(R206:R215)</f>
        <v>1.8243319</v>
      </c>
      <c r="T205" s="134">
        <f>SUM(T206:T215)</f>
        <v>0</v>
      </c>
      <c r="AR205" s="128" t="s">
        <v>85</v>
      </c>
      <c r="AT205" s="135" t="s">
        <v>72</v>
      </c>
      <c r="AU205" s="135" t="s">
        <v>80</v>
      </c>
      <c r="AY205" s="128" t="s">
        <v>157</v>
      </c>
      <c r="BK205" s="136">
        <f>SUM(BK206:BK215)</f>
        <v>0</v>
      </c>
    </row>
    <row r="206" spans="2:65" s="1" customFormat="1" ht="24.2" customHeight="1">
      <c r="B206" s="139"/>
      <c r="C206" s="140" t="s">
        <v>387</v>
      </c>
      <c r="D206" s="140" t="s">
        <v>159</v>
      </c>
      <c r="E206" s="141" t="s">
        <v>388</v>
      </c>
      <c r="F206" s="142" t="s">
        <v>389</v>
      </c>
      <c r="G206" s="143" t="s">
        <v>239</v>
      </c>
      <c r="H206" s="144">
        <v>22.12</v>
      </c>
      <c r="I206" s="145"/>
      <c r="J206" s="146">
        <f t="shared" ref="J206:J215" si="50">ROUND(I206*H206,2)</f>
        <v>0</v>
      </c>
      <c r="K206" s="147"/>
      <c r="L206" s="28"/>
      <c r="M206" s="148" t="s">
        <v>1</v>
      </c>
      <c r="N206" s="149" t="s">
        <v>39</v>
      </c>
      <c r="P206" s="150">
        <f t="shared" ref="P206:P215" si="51">O206*H206</f>
        <v>0</v>
      </c>
      <c r="Q206" s="150">
        <v>4.2999999999999999E-4</v>
      </c>
      <c r="R206" s="150">
        <f t="shared" ref="R206:R215" si="52">Q206*H206</f>
        <v>9.5116000000000003E-3</v>
      </c>
      <c r="S206" s="150">
        <v>0</v>
      </c>
      <c r="T206" s="151">
        <f t="shared" ref="T206:T215" si="53">S206*H206</f>
        <v>0</v>
      </c>
      <c r="AR206" s="152" t="s">
        <v>223</v>
      </c>
      <c r="AT206" s="152" t="s">
        <v>159</v>
      </c>
      <c r="AU206" s="152" t="s">
        <v>85</v>
      </c>
      <c r="AY206" s="13" t="s">
        <v>157</v>
      </c>
      <c r="BE206" s="153">
        <f t="shared" ref="BE206:BE215" si="54">IF(N206="základná",J206,0)</f>
        <v>0</v>
      </c>
      <c r="BF206" s="153">
        <f t="shared" ref="BF206:BF215" si="55">IF(N206="znížená",J206,0)</f>
        <v>0</v>
      </c>
      <c r="BG206" s="153">
        <f t="shared" ref="BG206:BG215" si="56">IF(N206="zákl. prenesená",J206,0)</f>
        <v>0</v>
      </c>
      <c r="BH206" s="153">
        <f t="shared" ref="BH206:BH215" si="57">IF(N206="zníž. prenesená",J206,0)</f>
        <v>0</v>
      </c>
      <c r="BI206" s="153">
        <f t="shared" ref="BI206:BI215" si="58">IF(N206="nulová",J206,0)</f>
        <v>0</v>
      </c>
      <c r="BJ206" s="13" t="s">
        <v>85</v>
      </c>
      <c r="BK206" s="153">
        <f t="shared" ref="BK206:BK215" si="59">ROUND(I206*H206,2)</f>
        <v>0</v>
      </c>
      <c r="BL206" s="13" t="s">
        <v>223</v>
      </c>
      <c r="BM206" s="152" t="s">
        <v>390</v>
      </c>
    </row>
    <row r="207" spans="2:65" s="1" customFormat="1" ht="21.75" customHeight="1">
      <c r="B207" s="139"/>
      <c r="C207" s="154" t="s">
        <v>391</v>
      </c>
      <c r="D207" s="154" t="s">
        <v>242</v>
      </c>
      <c r="E207" s="155" t="s">
        <v>392</v>
      </c>
      <c r="F207" s="156" t="s">
        <v>393</v>
      </c>
      <c r="G207" s="157" t="s">
        <v>205</v>
      </c>
      <c r="H207" s="158">
        <v>10.146000000000001</v>
      </c>
      <c r="I207" s="159"/>
      <c r="J207" s="160">
        <f t="shared" si="50"/>
        <v>0</v>
      </c>
      <c r="K207" s="161"/>
      <c r="L207" s="162"/>
      <c r="M207" s="163" t="s">
        <v>1</v>
      </c>
      <c r="N207" s="164" t="s">
        <v>39</v>
      </c>
      <c r="P207" s="150">
        <f t="shared" si="51"/>
        <v>0</v>
      </c>
      <c r="Q207" s="150">
        <v>1.34E-2</v>
      </c>
      <c r="R207" s="150">
        <f t="shared" si="52"/>
        <v>0.13595640000000001</v>
      </c>
      <c r="S207" s="150">
        <v>0</v>
      </c>
      <c r="T207" s="151">
        <f t="shared" si="53"/>
        <v>0</v>
      </c>
      <c r="AR207" s="152" t="s">
        <v>295</v>
      </c>
      <c r="AT207" s="152" t="s">
        <v>242</v>
      </c>
      <c r="AU207" s="152" t="s">
        <v>85</v>
      </c>
      <c r="AY207" s="13" t="s">
        <v>157</v>
      </c>
      <c r="BE207" s="153">
        <f t="shared" si="54"/>
        <v>0</v>
      </c>
      <c r="BF207" s="153">
        <f t="shared" si="55"/>
        <v>0</v>
      </c>
      <c r="BG207" s="153">
        <f t="shared" si="56"/>
        <v>0</v>
      </c>
      <c r="BH207" s="153">
        <f t="shared" si="57"/>
        <v>0</v>
      </c>
      <c r="BI207" s="153">
        <f t="shared" si="58"/>
        <v>0</v>
      </c>
      <c r="BJ207" s="13" t="s">
        <v>85</v>
      </c>
      <c r="BK207" s="153">
        <f t="shared" si="59"/>
        <v>0</v>
      </c>
      <c r="BL207" s="13" t="s">
        <v>223</v>
      </c>
      <c r="BM207" s="152" t="s">
        <v>394</v>
      </c>
    </row>
    <row r="208" spans="2:65" s="1" customFormat="1" ht="24.2" customHeight="1">
      <c r="B208" s="139"/>
      <c r="C208" s="140" t="s">
        <v>395</v>
      </c>
      <c r="D208" s="140" t="s">
        <v>159</v>
      </c>
      <c r="E208" s="141" t="s">
        <v>396</v>
      </c>
      <c r="F208" s="142" t="s">
        <v>397</v>
      </c>
      <c r="G208" s="143" t="s">
        <v>239</v>
      </c>
      <c r="H208" s="144">
        <v>257</v>
      </c>
      <c r="I208" s="145"/>
      <c r="J208" s="146">
        <f t="shared" si="50"/>
        <v>0</v>
      </c>
      <c r="K208" s="147"/>
      <c r="L208" s="28"/>
      <c r="M208" s="148" t="s">
        <v>1</v>
      </c>
      <c r="N208" s="149" t="s">
        <v>39</v>
      </c>
      <c r="P208" s="150">
        <f t="shared" si="51"/>
        <v>0</v>
      </c>
      <c r="Q208" s="150">
        <v>2.2000000000000001E-4</v>
      </c>
      <c r="R208" s="150">
        <f t="shared" si="52"/>
        <v>5.654E-2</v>
      </c>
      <c r="S208" s="150">
        <v>0</v>
      </c>
      <c r="T208" s="151">
        <f t="shared" si="53"/>
        <v>0</v>
      </c>
      <c r="AR208" s="152" t="s">
        <v>223</v>
      </c>
      <c r="AT208" s="152" t="s">
        <v>159</v>
      </c>
      <c r="AU208" s="152" t="s">
        <v>85</v>
      </c>
      <c r="AY208" s="13" t="s">
        <v>157</v>
      </c>
      <c r="BE208" s="153">
        <f t="shared" si="54"/>
        <v>0</v>
      </c>
      <c r="BF208" s="153">
        <f t="shared" si="55"/>
        <v>0</v>
      </c>
      <c r="BG208" s="153">
        <f t="shared" si="56"/>
        <v>0</v>
      </c>
      <c r="BH208" s="153">
        <f t="shared" si="57"/>
        <v>0</v>
      </c>
      <c r="BI208" s="153">
        <f t="shared" si="58"/>
        <v>0</v>
      </c>
      <c r="BJ208" s="13" t="s">
        <v>85</v>
      </c>
      <c r="BK208" s="153">
        <f t="shared" si="59"/>
        <v>0</v>
      </c>
      <c r="BL208" s="13" t="s">
        <v>223</v>
      </c>
      <c r="BM208" s="152" t="s">
        <v>398</v>
      </c>
    </row>
    <row r="209" spans="2:65" s="1" customFormat="1" ht="24.2" customHeight="1">
      <c r="B209" s="139"/>
      <c r="C209" s="154" t="s">
        <v>399</v>
      </c>
      <c r="D209" s="154" t="s">
        <v>242</v>
      </c>
      <c r="E209" s="155" t="s">
        <v>400</v>
      </c>
      <c r="F209" s="156" t="s">
        <v>401</v>
      </c>
      <c r="G209" s="157" t="s">
        <v>205</v>
      </c>
      <c r="H209" s="158">
        <v>76.179000000000002</v>
      </c>
      <c r="I209" s="159"/>
      <c r="J209" s="160">
        <f t="shared" si="50"/>
        <v>0</v>
      </c>
      <c r="K209" s="161"/>
      <c r="L209" s="162"/>
      <c r="M209" s="163" t="s">
        <v>1</v>
      </c>
      <c r="N209" s="164" t="s">
        <v>39</v>
      </c>
      <c r="P209" s="150">
        <f t="shared" si="51"/>
        <v>0</v>
      </c>
      <c r="Q209" s="150">
        <v>1.29E-2</v>
      </c>
      <c r="R209" s="150">
        <f t="shared" si="52"/>
        <v>0.9827091</v>
      </c>
      <c r="S209" s="150">
        <v>0</v>
      </c>
      <c r="T209" s="151">
        <f t="shared" si="53"/>
        <v>0</v>
      </c>
      <c r="AR209" s="152" t="s">
        <v>295</v>
      </c>
      <c r="AT209" s="152" t="s">
        <v>242</v>
      </c>
      <c r="AU209" s="152" t="s">
        <v>85</v>
      </c>
      <c r="AY209" s="13" t="s">
        <v>157</v>
      </c>
      <c r="BE209" s="153">
        <f t="shared" si="54"/>
        <v>0</v>
      </c>
      <c r="BF209" s="153">
        <f t="shared" si="55"/>
        <v>0</v>
      </c>
      <c r="BG209" s="153">
        <f t="shared" si="56"/>
        <v>0</v>
      </c>
      <c r="BH209" s="153">
        <f t="shared" si="57"/>
        <v>0</v>
      </c>
      <c r="BI209" s="153">
        <f t="shared" si="58"/>
        <v>0</v>
      </c>
      <c r="BJ209" s="13" t="s">
        <v>85</v>
      </c>
      <c r="BK209" s="153">
        <f t="shared" si="59"/>
        <v>0</v>
      </c>
      <c r="BL209" s="13" t="s">
        <v>223</v>
      </c>
      <c r="BM209" s="152" t="s">
        <v>402</v>
      </c>
    </row>
    <row r="210" spans="2:65" s="1" customFormat="1" ht="24.2" customHeight="1">
      <c r="B210" s="139"/>
      <c r="C210" s="140" t="s">
        <v>403</v>
      </c>
      <c r="D210" s="140" t="s">
        <v>159</v>
      </c>
      <c r="E210" s="141" t="s">
        <v>404</v>
      </c>
      <c r="F210" s="142" t="s">
        <v>405</v>
      </c>
      <c r="G210" s="143" t="s">
        <v>245</v>
      </c>
      <c r="H210" s="144">
        <v>17</v>
      </c>
      <c r="I210" s="145"/>
      <c r="J210" s="146">
        <f t="shared" si="50"/>
        <v>0</v>
      </c>
      <c r="K210" s="147"/>
      <c r="L210" s="28"/>
      <c r="M210" s="148" t="s">
        <v>1</v>
      </c>
      <c r="N210" s="149" t="s">
        <v>39</v>
      </c>
      <c r="P210" s="150">
        <f t="shared" si="51"/>
        <v>0</v>
      </c>
      <c r="Q210" s="150">
        <v>6.4399999999999993E-5</v>
      </c>
      <c r="R210" s="150">
        <f t="shared" si="52"/>
        <v>1.0947999999999999E-3</v>
      </c>
      <c r="S210" s="150">
        <v>0</v>
      </c>
      <c r="T210" s="151">
        <f t="shared" si="53"/>
        <v>0</v>
      </c>
      <c r="AR210" s="152" t="s">
        <v>223</v>
      </c>
      <c r="AT210" s="152" t="s">
        <v>159</v>
      </c>
      <c r="AU210" s="152" t="s">
        <v>85</v>
      </c>
      <c r="AY210" s="13" t="s">
        <v>157</v>
      </c>
      <c r="BE210" s="153">
        <f t="shared" si="54"/>
        <v>0</v>
      </c>
      <c r="BF210" s="153">
        <f t="shared" si="55"/>
        <v>0</v>
      </c>
      <c r="BG210" s="153">
        <f t="shared" si="56"/>
        <v>0</v>
      </c>
      <c r="BH210" s="153">
        <f t="shared" si="57"/>
        <v>0</v>
      </c>
      <c r="BI210" s="153">
        <f t="shared" si="58"/>
        <v>0</v>
      </c>
      <c r="BJ210" s="13" t="s">
        <v>85</v>
      </c>
      <c r="BK210" s="153">
        <f t="shared" si="59"/>
        <v>0</v>
      </c>
      <c r="BL210" s="13" t="s">
        <v>223</v>
      </c>
      <c r="BM210" s="152" t="s">
        <v>406</v>
      </c>
    </row>
    <row r="211" spans="2:65" s="1" customFormat="1" ht="24.2" customHeight="1">
      <c r="B211" s="139"/>
      <c r="C211" s="154" t="s">
        <v>407</v>
      </c>
      <c r="D211" s="154" t="s">
        <v>242</v>
      </c>
      <c r="E211" s="155" t="s">
        <v>408</v>
      </c>
      <c r="F211" s="156" t="s">
        <v>409</v>
      </c>
      <c r="G211" s="157" t="s">
        <v>245</v>
      </c>
      <c r="H211" s="158">
        <v>17</v>
      </c>
      <c r="I211" s="159"/>
      <c r="J211" s="160">
        <f t="shared" si="50"/>
        <v>0</v>
      </c>
      <c r="K211" s="161"/>
      <c r="L211" s="162"/>
      <c r="M211" s="163" t="s">
        <v>1</v>
      </c>
      <c r="N211" s="164" t="s">
        <v>39</v>
      </c>
      <c r="P211" s="150">
        <f t="shared" si="51"/>
        <v>0</v>
      </c>
      <c r="Q211" s="150">
        <v>2.7689999999999999E-2</v>
      </c>
      <c r="R211" s="150">
        <f t="shared" si="52"/>
        <v>0.47072999999999998</v>
      </c>
      <c r="S211" s="150">
        <v>0</v>
      </c>
      <c r="T211" s="151">
        <f t="shared" si="53"/>
        <v>0</v>
      </c>
      <c r="AR211" s="152" t="s">
        <v>295</v>
      </c>
      <c r="AT211" s="152" t="s">
        <v>242</v>
      </c>
      <c r="AU211" s="152" t="s">
        <v>85</v>
      </c>
      <c r="AY211" s="13" t="s">
        <v>157</v>
      </c>
      <c r="BE211" s="153">
        <f t="shared" si="54"/>
        <v>0</v>
      </c>
      <c r="BF211" s="153">
        <f t="shared" si="55"/>
        <v>0</v>
      </c>
      <c r="BG211" s="153">
        <f t="shared" si="56"/>
        <v>0</v>
      </c>
      <c r="BH211" s="153">
        <f t="shared" si="57"/>
        <v>0</v>
      </c>
      <c r="BI211" s="153">
        <f t="shared" si="58"/>
        <v>0</v>
      </c>
      <c r="BJ211" s="13" t="s">
        <v>85</v>
      </c>
      <c r="BK211" s="153">
        <f t="shared" si="59"/>
        <v>0</v>
      </c>
      <c r="BL211" s="13" t="s">
        <v>223</v>
      </c>
      <c r="BM211" s="152" t="s">
        <v>410</v>
      </c>
    </row>
    <row r="212" spans="2:65" s="1" customFormat="1" ht="37.9" customHeight="1">
      <c r="B212" s="139"/>
      <c r="C212" s="154" t="s">
        <v>411</v>
      </c>
      <c r="D212" s="154" t="s">
        <v>242</v>
      </c>
      <c r="E212" s="155" t="s">
        <v>412</v>
      </c>
      <c r="F212" s="156" t="s">
        <v>413</v>
      </c>
      <c r="G212" s="157" t="s">
        <v>245</v>
      </c>
      <c r="H212" s="158">
        <v>17</v>
      </c>
      <c r="I212" s="159"/>
      <c r="J212" s="160">
        <f t="shared" si="50"/>
        <v>0</v>
      </c>
      <c r="K212" s="161"/>
      <c r="L212" s="162"/>
      <c r="M212" s="163" t="s">
        <v>1</v>
      </c>
      <c r="N212" s="164" t="s">
        <v>39</v>
      </c>
      <c r="P212" s="150">
        <f t="shared" si="51"/>
        <v>0</v>
      </c>
      <c r="Q212" s="150">
        <v>5.1900000000000002E-3</v>
      </c>
      <c r="R212" s="150">
        <f t="shared" si="52"/>
        <v>8.8230000000000003E-2</v>
      </c>
      <c r="S212" s="150">
        <v>0</v>
      </c>
      <c r="T212" s="151">
        <f t="shared" si="53"/>
        <v>0</v>
      </c>
      <c r="AR212" s="152" t="s">
        <v>295</v>
      </c>
      <c r="AT212" s="152" t="s">
        <v>242</v>
      </c>
      <c r="AU212" s="152" t="s">
        <v>85</v>
      </c>
      <c r="AY212" s="13" t="s">
        <v>157</v>
      </c>
      <c r="BE212" s="153">
        <f t="shared" si="54"/>
        <v>0</v>
      </c>
      <c r="BF212" s="153">
        <f t="shared" si="55"/>
        <v>0</v>
      </c>
      <c r="BG212" s="153">
        <f t="shared" si="56"/>
        <v>0</v>
      </c>
      <c r="BH212" s="153">
        <f t="shared" si="57"/>
        <v>0</v>
      </c>
      <c r="BI212" s="153">
        <f t="shared" si="58"/>
        <v>0</v>
      </c>
      <c r="BJ212" s="13" t="s">
        <v>85</v>
      </c>
      <c r="BK212" s="153">
        <f t="shared" si="59"/>
        <v>0</v>
      </c>
      <c r="BL212" s="13" t="s">
        <v>223</v>
      </c>
      <c r="BM212" s="152" t="s">
        <v>414</v>
      </c>
    </row>
    <row r="213" spans="2:65" s="1" customFormat="1" ht="24.2" customHeight="1">
      <c r="B213" s="139"/>
      <c r="C213" s="154" t="s">
        <v>415</v>
      </c>
      <c r="D213" s="154" t="s">
        <v>242</v>
      </c>
      <c r="E213" s="155" t="s">
        <v>416</v>
      </c>
      <c r="F213" s="156" t="s">
        <v>417</v>
      </c>
      <c r="G213" s="157" t="s">
        <v>245</v>
      </c>
      <c r="H213" s="158">
        <v>17</v>
      </c>
      <c r="I213" s="159"/>
      <c r="J213" s="160">
        <f t="shared" si="50"/>
        <v>0</v>
      </c>
      <c r="K213" s="161"/>
      <c r="L213" s="162"/>
      <c r="M213" s="163" t="s">
        <v>1</v>
      </c>
      <c r="N213" s="164" t="s">
        <v>39</v>
      </c>
      <c r="P213" s="150">
        <f t="shared" si="51"/>
        <v>0</v>
      </c>
      <c r="Q213" s="150">
        <v>3.62E-3</v>
      </c>
      <c r="R213" s="150">
        <f t="shared" si="52"/>
        <v>6.1539999999999997E-2</v>
      </c>
      <c r="S213" s="150">
        <v>0</v>
      </c>
      <c r="T213" s="151">
        <f t="shared" si="53"/>
        <v>0</v>
      </c>
      <c r="AR213" s="152" t="s">
        <v>295</v>
      </c>
      <c r="AT213" s="152" t="s">
        <v>242</v>
      </c>
      <c r="AU213" s="152" t="s">
        <v>85</v>
      </c>
      <c r="AY213" s="13" t="s">
        <v>157</v>
      </c>
      <c r="BE213" s="153">
        <f t="shared" si="54"/>
        <v>0</v>
      </c>
      <c r="BF213" s="153">
        <f t="shared" si="55"/>
        <v>0</v>
      </c>
      <c r="BG213" s="153">
        <f t="shared" si="56"/>
        <v>0</v>
      </c>
      <c r="BH213" s="153">
        <f t="shared" si="57"/>
        <v>0</v>
      </c>
      <c r="BI213" s="153">
        <f t="shared" si="58"/>
        <v>0</v>
      </c>
      <c r="BJ213" s="13" t="s">
        <v>85</v>
      </c>
      <c r="BK213" s="153">
        <f t="shared" si="59"/>
        <v>0</v>
      </c>
      <c r="BL213" s="13" t="s">
        <v>223</v>
      </c>
      <c r="BM213" s="152" t="s">
        <v>418</v>
      </c>
    </row>
    <row r="214" spans="2:65" s="1" customFormat="1" ht="24.2" customHeight="1">
      <c r="B214" s="139"/>
      <c r="C214" s="154" t="s">
        <v>419</v>
      </c>
      <c r="D214" s="154" t="s">
        <v>242</v>
      </c>
      <c r="E214" s="155" t="s">
        <v>420</v>
      </c>
      <c r="F214" s="156" t="s">
        <v>421</v>
      </c>
      <c r="G214" s="157" t="s">
        <v>245</v>
      </c>
      <c r="H214" s="158">
        <v>17</v>
      </c>
      <c r="I214" s="159"/>
      <c r="J214" s="160">
        <f t="shared" si="50"/>
        <v>0</v>
      </c>
      <c r="K214" s="161"/>
      <c r="L214" s="162"/>
      <c r="M214" s="163" t="s">
        <v>1</v>
      </c>
      <c r="N214" s="164" t="s">
        <v>39</v>
      </c>
      <c r="P214" s="150">
        <f t="shared" si="51"/>
        <v>0</v>
      </c>
      <c r="Q214" s="150">
        <v>1.06E-3</v>
      </c>
      <c r="R214" s="150">
        <f t="shared" si="52"/>
        <v>1.8019999999999998E-2</v>
      </c>
      <c r="S214" s="150">
        <v>0</v>
      </c>
      <c r="T214" s="151">
        <f t="shared" si="53"/>
        <v>0</v>
      </c>
      <c r="AR214" s="152" t="s">
        <v>295</v>
      </c>
      <c r="AT214" s="152" t="s">
        <v>242</v>
      </c>
      <c r="AU214" s="152" t="s">
        <v>85</v>
      </c>
      <c r="AY214" s="13" t="s">
        <v>157</v>
      </c>
      <c r="BE214" s="153">
        <f t="shared" si="54"/>
        <v>0</v>
      </c>
      <c r="BF214" s="153">
        <f t="shared" si="55"/>
        <v>0</v>
      </c>
      <c r="BG214" s="153">
        <f t="shared" si="56"/>
        <v>0</v>
      </c>
      <c r="BH214" s="153">
        <f t="shared" si="57"/>
        <v>0</v>
      </c>
      <c r="BI214" s="153">
        <f t="shared" si="58"/>
        <v>0</v>
      </c>
      <c r="BJ214" s="13" t="s">
        <v>85</v>
      </c>
      <c r="BK214" s="153">
        <f t="shared" si="59"/>
        <v>0</v>
      </c>
      <c r="BL214" s="13" t="s">
        <v>223</v>
      </c>
      <c r="BM214" s="152" t="s">
        <v>422</v>
      </c>
    </row>
    <row r="215" spans="2:65" s="1" customFormat="1" ht="24.2" customHeight="1">
      <c r="B215" s="139"/>
      <c r="C215" s="140" t="s">
        <v>423</v>
      </c>
      <c r="D215" s="140" t="s">
        <v>159</v>
      </c>
      <c r="E215" s="141" t="s">
        <v>424</v>
      </c>
      <c r="F215" s="142" t="s">
        <v>425</v>
      </c>
      <c r="G215" s="143" t="s">
        <v>299</v>
      </c>
      <c r="H215" s="165"/>
      <c r="I215" s="145"/>
      <c r="J215" s="146">
        <f t="shared" si="50"/>
        <v>0</v>
      </c>
      <c r="K215" s="147"/>
      <c r="L215" s="28"/>
      <c r="M215" s="148" t="s">
        <v>1</v>
      </c>
      <c r="N215" s="149" t="s">
        <v>39</v>
      </c>
      <c r="P215" s="150">
        <f t="shared" si="51"/>
        <v>0</v>
      </c>
      <c r="Q215" s="150">
        <v>0</v>
      </c>
      <c r="R215" s="150">
        <f t="shared" si="52"/>
        <v>0</v>
      </c>
      <c r="S215" s="150">
        <v>0</v>
      </c>
      <c r="T215" s="151">
        <f t="shared" si="53"/>
        <v>0</v>
      </c>
      <c r="AR215" s="152" t="s">
        <v>223</v>
      </c>
      <c r="AT215" s="152" t="s">
        <v>159</v>
      </c>
      <c r="AU215" s="152" t="s">
        <v>85</v>
      </c>
      <c r="AY215" s="13" t="s">
        <v>157</v>
      </c>
      <c r="BE215" s="153">
        <f t="shared" si="54"/>
        <v>0</v>
      </c>
      <c r="BF215" s="153">
        <f t="shared" si="55"/>
        <v>0</v>
      </c>
      <c r="BG215" s="153">
        <f t="shared" si="56"/>
        <v>0</v>
      </c>
      <c r="BH215" s="153">
        <f t="shared" si="57"/>
        <v>0</v>
      </c>
      <c r="BI215" s="153">
        <f t="shared" si="58"/>
        <v>0</v>
      </c>
      <c r="BJ215" s="13" t="s">
        <v>85</v>
      </c>
      <c r="BK215" s="153">
        <f t="shared" si="59"/>
        <v>0</v>
      </c>
      <c r="BL215" s="13" t="s">
        <v>223</v>
      </c>
      <c r="BM215" s="152" t="s">
        <v>426</v>
      </c>
    </row>
    <row r="216" spans="2:65" s="11" customFormat="1" ht="22.9" customHeight="1">
      <c r="B216" s="127"/>
      <c r="D216" s="128" t="s">
        <v>72</v>
      </c>
      <c r="E216" s="137" t="s">
        <v>427</v>
      </c>
      <c r="F216" s="137" t="s">
        <v>428</v>
      </c>
      <c r="I216" s="130"/>
      <c r="J216" s="138">
        <f>BK216</f>
        <v>0</v>
      </c>
      <c r="L216" s="127"/>
      <c r="M216" s="132"/>
      <c r="P216" s="133">
        <f>SUM(P217:P219)</f>
        <v>0</v>
      </c>
      <c r="R216" s="133">
        <f>SUM(R217:R219)</f>
        <v>0</v>
      </c>
      <c r="T216" s="134">
        <f>SUM(T217:T219)</f>
        <v>0</v>
      </c>
      <c r="AR216" s="128" t="s">
        <v>85</v>
      </c>
      <c r="AT216" s="135" t="s">
        <v>72</v>
      </c>
      <c r="AU216" s="135" t="s">
        <v>80</v>
      </c>
      <c r="AY216" s="128" t="s">
        <v>157</v>
      </c>
      <c r="BK216" s="136">
        <f>SUM(BK217:BK219)</f>
        <v>0</v>
      </c>
    </row>
    <row r="217" spans="2:65" s="1" customFormat="1" ht="24.2" customHeight="1">
      <c r="B217" s="139"/>
      <c r="C217" s="140" t="s">
        <v>429</v>
      </c>
      <c r="D217" s="140" t="s">
        <v>159</v>
      </c>
      <c r="E217" s="141" t="s">
        <v>430</v>
      </c>
      <c r="F217" s="142" t="s">
        <v>431</v>
      </c>
      <c r="G217" s="143" t="s">
        <v>245</v>
      </c>
      <c r="H217" s="144">
        <v>2</v>
      </c>
      <c r="I217" s="145"/>
      <c r="J217" s="146">
        <f>ROUND(I217*H217,2)</f>
        <v>0</v>
      </c>
      <c r="K217" s="147"/>
      <c r="L217" s="28"/>
      <c r="M217" s="148" t="s">
        <v>1</v>
      </c>
      <c r="N217" s="149" t="s">
        <v>39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223</v>
      </c>
      <c r="AT217" s="152" t="s">
        <v>159</v>
      </c>
      <c r="AU217" s="152" t="s">
        <v>85</v>
      </c>
      <c r="AY217" s="13" t="s">
        <v>157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3" t="s">
        <v>85</v>
      </c>
      <c r="BK217" s="153">
        <f>ROUND(I217*H217,2)</f>
        <v>0</v>
      </c>
      <c r="BL217" s="13" t="s">
        <v>223</v>
      </c>
      <c r="BM217" s="152" t="s">
        <v>432</v>
      </c>
    </row>
    <row r="218" spans="2:65" s="1" customFormat="1" ht="16.5" customHeight="1">
      <c r="B218" s="139"/>
      <c r="C218" s="140" t="s">
        <v>433</v>
      </c>
      <c r="D218" s="140" t="s">
        <v>159</v>
      </c>
      <c r="E218" s="141" t="s">
        <v>434</v>
      </c>
      <c r="F218" s="142" t="s">
        <v>435</v>
      </c>
      <c r="G218" s="143" t="s">
        <v>436</v>
      </c>
      <c r="H218" s="144">
        <v>8</v>
      </c>
      <c r="I218" s="145"/>
      <c r="J218" s="146">
        <f>ROUND(I218*H218,2)</f>
        <v>0</v>
      </c>
      <c r="K218" s="147"/>
      <c r="L218" s="28"/>
      <c r="M218" s="148" t="s">
        <v>1</v>
      </c>
      <c r="N218" s="149" t="s">
        <v>39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223</v>
      </c>
      <c r="AT218" s="152" t="s">
        <v>159</v>
      </c>
      <c r="AU218" s="152" t="s">
        <v>85</v>
      </c>
      <c r="AY218" s="13" t="s">
        <v>157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3" t="s">
        <v>85</v>
      </c>
      <c r="BK218" s="153">
        <f>ROUND(I218*H218,2)</f>
        <v>0</v>
      </c>
      <c r="BL218" s="13" t="s">
        <v>223</v>
      </c>
      <c r="BM218" s="152" t="s">
        <v>437</v>
      </c>
    </row>
    <row r="219" spans="2:65" s="1" customFormat="1" ht="16.5" customHeight="1">
      <c r="B219" s="139"/>
      <c r="C219" s="140" t="s">
        <v>438</v>
      </c>
      <c r="D219" s="140" t="s">
        <v>159</v>
      </c>
      <c r="E219" s="141" t="s">
        <v>439</v>
      </c>
      <c r="F219" s="142" t="s">
        <v>440</v>
      </c>
      <c r="G219" s="143" t="s">
        <v>245</v>
      </c>
      <c r="H219" s="144">
        <v>1</v>
      </c>
      <c r="I219" s="145"/>
      <c r="J219" s="146">
        <f>ROUND(I219*H219,2)</f>
        <v>0</v>
      </c>
      <c r="K219" s="147"/>
      <c r="L219" s="28"/>
      <c r="M219" s="148" t="s">
        <v>1</v>
      </c>
      <c r="N219" s="149" t="s">
        <v>39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223</v>
      </c>
      <c r="AT219" s="152" t="s">
        <v>159</v>
      </c>
      <c r="AU219" s="152" t="s">
        <v>85</v>
      </c>
      <c r="AY219" s="13" t="s">
        <v>157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85</v>
      </c>
      <c r="BK219" s="153">
        <f>ROUND(I219*H219,2)</f>
        <v>0</v>
      </c>
      <c r="BL219" s="13" t="s">
        <v>223</v>
      </c>
      <c r="BM219" s="152" t="s">
        <v>441</v>
      </c>
    </row>
    <row r="220" spans="2:65" s="11" customFormat="1" ht="22.9" customHeight="1">
      <c r="B220" s="127"/>
      <c r="D220" s="128" t="s">
        <v>72</v>
      </c>
      <c r="E220" s="137" t="s">
        <v>442</v>
      </c>
      <c r="F220" s="137" t="s">
        <v>443</v>
      </c>
      <c r="I220" s="130"/>
      <c r="J220" s="138">
        <f>BK220</f>
        <v>0</v>
      </c>
      <c r="L220" s="127"/>
      <c r="M220" s="132"/>
      <c r="P220" s="133">
        <f>P221</f>
        <v>0</v>
      </c>
      <c r="R220" s="133">
        <f>R221</f>
        <v>1.9857420000000001E-2</v>
      </c>
      <c r="T220" s="134">
        <f>T221</f>
        <v>0</v>
      </c>
      <c r="AR220" s="128" t="s">
        <v>85</v>
      </c>
      <c r="AT220" s="135" t="s">
        <v>72</v>
      </c>
      <c r="AU220" s="135" t="s">
        <v>80</v>
      </c>
      <c r="AY220" s="128" t="s">
        <v>157</v>
      </c>
      <c r="BK220" s="136">
        <f>BK221</f>
        <v>0</v>
      </c>
    </row>
    <row r="221" spans="2:65" s="1" customFormat="1" ht="37.9" customHeight="1">
      <c r="B221" s="139"/>
      <c r="C221" s="140" t="s">
        <v>444</v>
      </c>
      <c r="D221" s="140" t="s">
        <v>159</v>
      </c>
      <c r="E221" s="141" t="s">
        <v>445</v>
      </c>
      <c r="F221" s="142" t="s">
        <v>446</v>
      </c>
      <c r="G221" s="143" t="s">
        <v>205</v>
      </c>
      <c r="H221" s="144">
        <v>992.87099999999998</v>
      </c>
      <c r="I221" s="145"/>
      <c r="J221" s="146">
        <f>ROUND(I221*H221,2)</f>
        <v>0</v>
      </c>
      <c r="K221" s="147"/>
      <c r="L221" s="28"/>
      <c r="M221" s="166" t="s">
        <v>1</v>
      </c>
      <c r="N221" s="167" t="s">
        <v>39</v>
      </c>
      <c r="O221" s="168"/>
      <c r="P221" s="169">
        <f>O221*H221</f>
        <v>0</v>
      </c>
      <c r="Q221" s="169">
        <v>2.0000000000000002E-5</v>
      </c>
      <c r="R221" s="169">
        <f>Q221*H221</f>
        <v>1.9857420000000001E-2</v>
      </c>
      <c r="S221" s="169">
        <v>0</v>
      </c>
      <c r="T221" s="170">
        <f>S221*H221</f>
        <v>0</v>
      </c>
      <c r="AR221" s="152" t="s">
        <v>223</v>
      </c>
      <c r="AT221" s="152" t="s">
        <v>159</v>
      </c>
      <c r="AU221" s="152" t="s">
        <v>85</v>
      </c>
      <c r="AY221" s="13" t="s">
        <v>157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3" t="s">
        <v>85</v>
      </c>
      <c r="BK221" s="153">
        <f>ROUND(I221*H221,2)</f>
        <v>0</v>
      </c>
      <c r="BL221" s="13" t="s">
        <v>223</v>
      </c>
      <c r="BM221" s="152" t="s">
        <v>447</v>
      </c>
    </row>
    <row r="222" spans="2:65" s="1" customFormat="1" ht="6.95" customHeight="1">
      <c r="B222" s="43"/>
      <c r="C222" s="44"/>
      <c r="D222" s="44"/>
      <c r="E222" s="44"/>
      <c r="F222" s="44"/>
      <c r="G222" s="44"/>
      <c r="H222" s="44"/>
      <c r="I222" s="44"/>
      <c r="J222" s="44"/>
      <c r="K222" s="44"/>
      <c r="L222" s="28"/>
    </row>
  </sheetData>
  <autoFilter ref="C139:K221" xr:uid="{00000000-0009-0000-0000-000001000000}"/>
  <mergeCells count="15">
    <mergeCell ref="E126:H126"/>
    <mergeCell ref="E130:H130"/>
    <mergeCell ref="E128:H128"/>
    <mergeCell ref="E132:H13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ht="12.75">
      <c r="B8" s="16"/>
      <c r="D8" s="23" t="s">
        <v>116</v>
      </c>
      <c r="L8" s="16"/>
    </row>
    <row r="9" spans="2:46" ht="16.5" customHeight="1">
      <c r="B9" s="16"/>
      <c r="E9" s="218" t="s">
        <v>117</v>
      </c>
      <c r="F9" s="182"/>
      <c r="G9" s="182"/>
      <c r="H9" s="182"/>
      <c r="L9" s="16"/>
    </row>
    <row r="10" spans="2:46" ht="12" customHeight="1">
      <c r="B10" s="16"/>
      <c r="D10" s="23" t="s">
        <v>118</v>
      </c>
      <c r="L10" s="16"/>
    </row>
    <row r="11" spans="2:46" s="1" customFormat="1" ht="16.5" customHeight="1">
      <c r="B11" s="28"/>
      <c r="E11" s="215" t="s">
        <v>119</v>
      </c>
      <c r="F11" s="220"/>
      <c r="G11" s="220"/>
      <c r="H11" s="220"/>
      <c r="L11" s="28"/>
    </row>
    <row r="12" spans="2:46" s="1" customFormat="1" ht="12" customHeight="1">
      <c r="B12" s="28"/>
      <c r="D12" s="23" t="s">
        <v>120</v>
      </c>
      <c r="L12" s="28"/>
    </row>
    <row r="13" spans="2:46" s="1" customFormat="1" ht="16.5" customHeight="1">
      <c r="B13" s="28"/>
      <c r="E13" s="176" t="s">
        <v>448</v>
      </c>
      <c r="F13" s="220"/>
      <c r="G13" s="220"/>
      <c r="H13" s="220"/>
      <c r="L13" s="28"/>
    </row>
    <row r="14" spans="2:46" s="1" customFormat="1" ht="11.25">
      <c r="B14" s="28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Vyplň údaj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1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tr">
        <f>IF('Rekapitulácia stavby'!AN16="","",'Rekapitulácia stavby'!AN16)</f>
        <v/>
      </c>
      <c r="L24" s="28"/>
    </row>
    <row r="25" spans="2:12" s="1" customFormat="1" ht="18" customHeight="1">
      <c r="B25" s="28"/>
      <c r="E25" s="21" t="str">
        <f>IF('Rekapitulácia stavby'!E17="","",'Rekapitulácia stavby'!E17)</f>
        <v xml:space="preserve"> </v>
      </c>
      <c r="I25" s="23" t="s">
        <v>25</v>
      </c>
      <c r="J25" s="21" t="str">
        <f>IF('Rekapitulácia stavby'!AN17="","",'Rekapitulácia stavby'!AN17)</f>
        <v/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32</v>
      </c>
      <c r="L30" s="28"/>
    </row>
    <row r="31" spans="2:12" s="7" customFormat="1" ht="16.5" customHeight="1">
      <c r="B31" s="93"/>
      <c r="E31" s="186" t="s">
        <v>1</v>
      </c>
      <c r="F31" s="186"/>
      <c r="G31" s="186"/>
      <c r="H31" s="186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33</v>
      </c>
      <c r="J34" s="65">
        <f>ROUND(J143,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45" customHeight="1">
      <c r="B37" s="28"/>
      <c r="D37" s="54" t="s">
        <v>37</v>
      </c>
      <c r="E37" s="33" t="s">
        <v>38</v>
      </c>
      <c r="F37" s="95">
        <f>ROUND((SUM(BE143:BE265)),  2)</f>
        <v>0</v>
      </c>
      <c r="G37" s="96"/>
      <c r="H37" s="96"/>
      <c r="I37" s="97">
        <v>0.23</v>
      </c>
      <c r="J37" s="95">
        <f>ROUND(((SUM(BE143:BE265))*I37),  2)</f>
        <v>0</v>
      </c>
      <c r="L37" s="28"/>
    </row>
    <row r="38" spans="2:12" s="1" customFormat="1" ht="14.45" customHeight="1">
      <c r="B38" s="28"/>
      <c r="E38" s="33" t="s">
        <v>39</v>
      </c>
      <c r="F38" s="84">
        <f>ROUND((SUM(BF143:BF265)),  2)</f>
        <v>0</v>
      </c>
      <c r="I38" s="98">
        <v>0.23</v>
      </c>
      <c r="J38" s="84">
        <f>ROUND(((SUM(BF143:BF265))*I38),  2)</f>
        <v>0</v>
      </c>
      <c r="L38" s="28"/>
    </row>
    <row r="39" spans="2:12" s="1" customFormat="1" ht="14.45" hidden="1" customHeight="1">
      <c r="B39" s="28"/>
      <c r="E39" s="23" t="s">
        <v>40</v>
      </c>
      <c r="F39" s="84">
        <f>ROUND((SUM(BG143:BG265)),  2)</f>
        <v>0</v>
      </c>
      <c r="I39" s="98">
        <v>0.23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41</v>
      </c>
      <c r="F40" s="84">
        <f>ROUND((SUM(BH143:BH265)),  2)</f>
        <v>0</v>
      </c>
      <c r="I40" s="98">
        <v>0.23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42</v>
      </c>
      <c r="F41" s="95">
        <f>ROUND((SUM(BI143:BI265)),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12" ht="12" customHeight="1">
      <c r="B86" s="16"/>
      <c r="C86" s="23" t="s">
        <v>116</v>
      </c>
      <c r="L86" s="16"/>
    </row>
    <row r="87" spans="2:12" ht="16.5" customHeight="1">
      <c r="B87" s="16"/>
      <c r="E87" s="218" t="s">
        <v>117</v>
      </c>
      <c r="F87" s="182"/>
      <c r="G87" s="182"/>
      <c r="H87" s="182"/>
      <c r="L87" s="16"/>
    </row>
    <row r="88" spans="2:12" ht="12" customHeight="1">
      <c r="B88" s="16"/>
      <c r="C88" s="23" t="s">
        <v>118</v>
      </c>
      <c r="L88" s="16"/>
    </row>
    <row r="89" spans="2:12" s="1" customFormat="1" ht="16.5" customHeight="1">
      <c r="B89" s="28"/>
      <c r="E89" s="215" t="s">
        <v>119</v>
      </c>
      <c r="F89" s="220"/>
      <c r="G89" s="220"/>
      <c r="H89" s="220"/>
      <c r="L89" s="28"/>
    </row>
    <row r="90" spans="2:12" s="1" customFormat="1" ht="12" customHeight="1">
      <c r="B90" s="28"/>
      <c r="C90" s="23" t="s">
        <v>120</v>
      </c>
      <c r="L90" s="28"/>
    </row>
    <row r="91" spans="2:12" s="1" customFormat="1" ht="16.5" customHeight="1">
      <c r="B91" s="28"/>
      <c r="E91" s="176" t="str">
        <f>E13</f>
        <v>01.2 - Interiér a búracie práce</v>
      </c>
      <c r="F91" s="220"/>
      <c r="G91" s="220"/>
      <c r="H91" s="220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19</v>
      </c>
      <c r="F93" s="21" t="str">
        <f>F16</f>
        <v>Kolárovo</v>
      </c>
      <c r="I93" s="23" t="s">
        <v>21</v>
      </c>
      <c r="J93" s="51" t="str">
        <f>IF(J16="","",J16)</f>
        <v>Vyplň údaj</v>
      </c>
      <c r="L93" s="28"/>
    </row>
    <row r="94" spans="2:12" s="1" customFormat="1" ht="6.95" customHeight="1">
      <c r="B94" s="28"/>
      <c r="L94" s="28"/>
    </row>
    <row r="95" spans="2:12" s="1" customFormat="1" ht="15.2" customHeight="1">
      <c r="B95" s="28"/>
      <c r="C95" s="23" t="s">
        <v>22</v>
      </c>
      <c r="F95" s="21" t="str">
        <f>E19</f>
        <v>Futbalový klub Kolárovo</v>
      </c>
      <c r="I95" s="23" t="s">
        <v>28</v>
      </c>
      <c r="J95" s="26" t="str">
        <f>E25</f>
        <v xml:space="preserve"> 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125</v>
      </c>
      <c r="J100" s="65">
        <f>J143</f>
        <v>0</v>
      </c>
      <c r="L100" s="28"/>
      <c r="AU100" s="13" t="s">
        <v>126</v>
      </c>
    </row>
    <row r="101" spans="2:47" s="8" customFormat="1" ht="24.95" customHeight="1">
      <c r="B101" s="110"/>
      <c r="D101" s="111" t="s">
        <v>127</v>
      </c>
      <c r="E101" s="112"/>
      <c r="F101" s="112"/>
      <c r="G101" s="112"/>
      <c r="H101" s="112"/>
      <c r="I101" s="112"/>
      <c r="J101" s="113">
        <f>J144</f>
        <v>0</v>
      </c>
      <c r="L101" s="110"/>
    </row>
    <row r="102" spans="2:47" s="9" customFormat="1" ht="19.899999999999999" customHeight="1">
      <c r="B102" s="114"/>
      <c r="D102" s="115" t="s">
        <v>128</v>
      </c>
      <c r="E102" s="116"/>
      <c r="F102" s="116"/>
      <c r="G102" s="116"/>
      <c r="H102" s="116"/>
      <c r="I102" s="116"/>
      <c r="J102" s="117">
        <f>J145</f>
        <v>0</v>
      </c>
      <c r="L102" s="114"/>
    </row>
    <row r="103" spans="2:47" s="9" customFormat="1" ht="19.899999999999999" customHeight="1">
      <c r="B103" s="114"/>
      <c r="D103" s="115" t="s">
        <v>130</v>
      </c>
      <c r="E103" s="116"/>
      <c r="F103" s="116"/>
      <c r="G103" s="116"/>
      <c r="H103" s="116"/>
      <c r="I103" s="116"/>
      <c r="J103" s="117">
        <f>J152</f>
        <v>0</v>
      </c>
      <c r="L103" s="114"/>
    </row>
    <row r="104" spans="2:47" s="9" customFormat="1" ht="19.899999999999999" customHeight="1">
      <c r="B104" s="114"/>
      <c r="D104" s="115" t="s">
        <v>131</v>
      </c>
      <c r="E104" s="116"/>
      <c r="F104" s="116"/>
      <c r="G104" s="116"/>
      <c r="H104" s="116"/>
      <c r="I104" s="116"/>
      <c r="J104" s="117">
        <f>J161</f>
        <v>0</v>
      </c>
      <c r="L104" s="114"/>
    </row>
    <row r="105" spans="2:47" s="9" customFormat="1" ht="19.899999999999999" customHeight="1">
      <c r="B105" s="114"/>
      <c r="D105" s="115" t="s">
        <v>132</v>
      </c>
      <c r="E105" s="116"/>
      <c r="F105" s="116"/>
      <c r="G105" s="116"/>
      <c r="H105" s="116"/>
      <c r="I105" s="116"/>
      <c r="J105" s="117">
        <f>J178</f>
        <v>0</v>
      </c>
      <c r="L105" s="114"/>
    </row>
    <row r="106" spans="2:47" s="9" customFormat="1" ht="19.899999999999999" customHeight="1">
      <c r="B106" s="114"/>
      <c r="D106" s="115" t="s">
        <v>133</v>
      </c>
      <c r="E106" s="116"/>
      <c r="F106" s="116"/>
      <c r="G106" s="116"/>
      <c r="H106" s="116"/>
      <c r="I106" s="116"/>
      <c r="J106" s="117">
        <f>J202</f>
        <v>0</v>
      </c>
      <c r="L106" s="114"/>
    </row>
    <row r="107" spans="2:47" s="8" customFormat="1" ht="24.95" customHeight="1">
      <c r="B107" s="110"/>
      <c r="D107" s="111" t="s">
        <v>134</v>
      </c>
      <c r="E107" s="112"/>
      <c r="F107" s="112"/>
      <c r="G107" s="112"/>
      <c r="H107" s="112"/>
      <c r="I107" s="112"/>
      <c r="J107" s="113">
        <f>J204</f>
        <v>0</v>
      </c>
      <c r="L107" s="110"/>
    </row>
    <row r="108" spans="2:47" s="9" customFormat="1" ht="19.899999999999999" customHeight="1">
      <c r="B108" s="114"/>
      <c r="D108" s="115" t="s">
        <v>135</v>
      </c>
      <c r="E108" s="116"/>
      <c r="F108" s="116"/>
      <c r="G108" s="116"/>
      <c r="H108" s="116"/>
      <c r="I108" s="116"/>
      <c r="J108" s="117">
        <f>J205</f>
        <v>0</v>
      </c>
      <c r="L108" s="114"/>
    </row>
    <row r="109" spans="2:47" s="9" customFormat="1" ht="19.899999999999999" customHeight="1">
      <c r="B109" s="114"/>
      <c r="D109" s="115" t="s">
        <v>449</v>
      </c>
      <c r="E109" s="116"/>
      <c r="F109" s="116"/>
      <c r="G109" s="116"/>
      <c r="H109" s="116"/>
      <c r="I109" s="116"/>
      <c r="J109" s="117">
        <f>J214</f>
        <v>0</v>
      </c>
      <c r="L109" s="114"/>
    </row>
    <row r="110" spans="2:47" s="9" customFormat="1" ht="19.899999999999999" customHeight="1">
      <c r="B110" s="114"/>
      <c r="D110" s="115" t="s">
        <v>136</v>
      </c>
      <c r="E110" s="116"/>
      <c r="F110" s="116"/>
      <c r="G110" s="116"/>
      <c r="H110" s="116"/>
      <c r="I110" s="116"/>
      <c r="J110" s="117">
        <f>J221</f>
        <v>0</v>
      </c>
      <c r="L110" s="114"/>
    </row>
    <row r="111" spans="2:47" s="9" customFormat="1" ht="19.899999999999999" customHeight="1">
      <c r="B111" s="114"/>
      <c r="D111" s="115" t="s">
        <v>137</v>
      </c>
      <c r="E111" s="116"/>
      <c r="F111" s="116"/>
      <c r="G111" s="116"/>
      <c r="H111" s="116"/>
      <c r="I111" s="116"/>
      <c r="J111" s="117">
        <f>J226</f>
        <v>0</v>
      </c>
      <c r="L111" s="114"/>
    </row>
    <row r="112" spans="2:47" s="9" customFormat="1" ht="19.899999999999999" customHeight="1">
      <c r="B112" s="114"/>
      <c r="D112" s="115" t="s">
        <v>138</v>
      </c>
      <c r="E112" s="116"/>
      <c r="F112" s="116"/>
      <c r="G112" s="116"/>
      <c r="H112" s="116"/>
      <c r="I112" s="116"/>
      <c r="J112" s="117">
        <f>J231</f>
        <v>0</v>
      </c>
      <c r="L112" s="114"/>
    </row>
    <row r="113" spans="2:12" s="9" customFormat="1" ht="19.899999999999999" customHeight="1">
      <c r="B113" s="114"/>
      <c r="D113" s="115" t="s">
        <v>139</v>
      </c>
      <c r="E113" s="116"/>
      <c r="F113" s="116"/>
      <c r="G113" s="116"/>
      <c r="H113" s="116"/>
      <c r="I113" s="116"/>
      <c r="J113" s="117">
        <f>J236</f>
        <v>0</v>
      </c>
      <c r="L113" s="114"/>
    </row>
    <row r="114" spans="2:12" s="9" customFormat="1" ht="19.899999999999999" customHeight="1">
      <c r="B114" s="114"/>
      <c r="D114" s="115" t="s">
        <v>140</v>
      </c>
      <c r="E114" s="116"/>
      <c r="F114" s="116"/>
      <c r="G114" s="116"/>
      <c r="H114" s="116"/>
      <c r="I114" s="116"/>
      <c r="J114" s="117">
        <f>J239</f>
        <v>0</v>
      </c>
      <c r="L114" s="114"/>
    </row>
    <row r="115" spans="2:12" s="9" customFormat="1" ht="19.899999999999999" customHeight="1">
      <c r="B115" s="114"/>
      <c r="D115" s="115" t="s">
        <v>141</v>
      </c>
      <c r="E115" s="116"/>
      <c r="F115" s="116"/>
      <c r="G115" s="116"/>
      <c r="H115" s="116"/>
      <c r="I115" s="116"/>
      <c r="J115" s="117">
        <f>J247</f>
        <v>0</v>
      </c>
      <c r="L115" s="114"/>
    </row>
    <row r="116" spans="2:12" s="9" customFormat="1" ht="19.899999999999999" customHeight="1">
      <c r="B116" s="114"/>
      <c r="D116" s="115" t="s">
        <v>450</v>
      </c>
      <c r="E116" s="116"/>
      <c r="F116" s="116"/>
      <c r="G116" s="116"/>
      <c r="H116" s="116"/>
      <c r="I116" s="116"/>
      <c r="J116" s="117">
        <f>J252</f>
        <v>0</v>
      </c>
      <c r="L116" s="114"/>
    </row>
    <row r="117" spans="2:12" s="9" customFormat="1" ht="19.899999999999999" customHeight="1">
      <c r="B117" s="114"/>
      <c r="D117" s="115" t="s">
        <v>451</v>
      </c>
      <c r="E117" s="116"/>
      <c r="F117" s="116"/>
      <c r="G117" s="116"/>
      <c r="H117" s="116"/>
      <c r="I117" s="116"/>
      <c r="J117" s="117">
        <f>J257</f>
        <v>0</v>
      </c>
      <c r="L117" s="114"/>
    </row>
    <row r="118" spans="2:12" s="9" customFormat="1" ht="19.899999999999999" customHeight="1">
      <c r="B118" s="114"/>
      <c r="D118" s="115" t="s">
        <v>452</v>
      </c>
      <c r="E118" s="116"/>
      <c r="F118" s="116"/>
      <c r="G118" s="116"/>
      <c r="H118" s="116"/>
      <c r="I118" s="116"/>
      <c r="J118" s="117">
        <f>J261</f>
        <v>0</v>
      </c>
      <c r="L118" s="114"/>
    </row>
    <row r="119" spans="2:12" s="9" customFormat="1" ht="19.899999999999999" customHeight="1">
      <c r="B119" s="114"/>
      <c r="D119" s="115" t="s">
        <v>453</v>
      </c>
      <c r="E119" s="116"/>
      <c r="F119" s="116"/>
      <c r="G119" s="116"/>
      <c r="H119" s="116"/>
      <c r="I119" s="116"/>
      <c r="J119" s="117">
        <f>J263</f>
        <v>0</v>
      </c>
      <c r="L119" s="114"/>
    </row>
    <row r="120" spans="2:12" s="1" customFormat="1" ht="21.75" customHeight="1">
      <c r="B120" s="28"/>
      <c r="L120" s="28"/>
    </row>
    <row r="121" spans="2:12" s="1" customFormat="1" ht="6.95" customHeight="1"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28"/>
    </row>
    <row r="125" spans="2:12" s="1" customFormat="1" ht="6.95" customHeight="1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28"/>
    </row>
    <row r="126" spans="2:12" s="1" customFormat="1" ht="24.95" customHeight="1">
      <c r="B126" s="28"/>
      <c r="C126" s="17" t="s">
        <v>143</v>
      </c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15</v>
      </c>
      <c r="L128" s="28"/>
    </row>
    <row r="129" spans="2:63" s="1" customFormat="1" ht="26.25" customHeight="1">
      <c r="B129" s="28"/>
      <c r="E129" s="218" t="str">
        <f>E7</f>
        <v>Zníženie energetickej náročnosti a rekonštrukcia budov športového areálu</v>
      </c>
      <c r="F129" s="219"/>
      <c r="G129" s="219"/>
      <c r="H129" s="219"/>
      <c r="L129" s="28"/>
    </row>
    <row r="130" spans="2:63" ht="12" customHeight="1">
      <c r="B130" s="16"/>
      <c r="C130" s="23" t="s">
        <v>116</v>
      </c>
      <c r="L130" s="16"/>
    </row>
    <row r="131" spans="2:63" ht="16.5" customHeight="1">
      <c r="B131" s="16"/>
      <c r="E131" s="218" t="s">
        <v>117</v>
      </c>
      <c r="F131" s="182"/>
      <c r="G131" s="182"/>
      <c r="H131" s="182"/>
      <c r="L131" s="16"/>
    </row>
    <row r="132" spans="2:63" ht="12" customHeight="1">
      <c r="B132" s="16"/>
      <c r="C132" s="23" t="s">
        <v>118</v>
      </c>
      <c r="L132" s="16"/>
    </row>
    <row r="133" spans="2:63" s="1" customFormat="1" ht="16.5" customHeight="1">
      <c r="B133" s="28"/>
      <c r="E133" s="215" t="s">
        <v>119</v>
      </c>
      <c r="F133" s="220"/>
      <c r="G133" s="220"/>
      <c r="H133" s="220"/>
      <c r="L133" s="28"/>
    </row>
    <row r="134" spans="2:63" s="1" customFormat="1" ht="12" customHeight="1">
      <c r="B134" s="28"/>
      <c r="C134" s="23" t="s">
        <v>120</v>
      </c>
      <c r="L134" s="28"/>
    </row>
    <row r="135" spans="2:63" s="1" customFormat="1" ht="16.5" customHeight="1">
      <c r="B135" s="28"/>
      <c r="E135" s="176" t="str">
        <f>E13</f>
        <v>01.2 - Interiér a búracie práce</v>
      </c>
      <c r="F135" s="220"/>
      <c r="G135" s="220"/>
      <c r="H135" s="220"/>
      <c r="L135" s="28"/>
    </row>
    <row r="136" spans="2:63" s="1" customFormat="1" ht="6.95" customHeight="1">
      <c r="B136" s="28"/>
      <c r="L136" s="28"/>
    </row>
    <row r="137" spans="2:63" s="1" customFormat="1" ht="12" customHeight="1">
      <c r="B137" s="28"/>
      <c r="C137" s="23" t="s">
        <v>19</v>
      </c>
      <c r="F137" s="21" t="str">
        <f>F16</f>
        <v>Kolárovo</v>
      </c>
      <c r="I137" s="23" t="s">
        <v>21</v>
      </c>
      <c r="J137" s="51" t="str">
        <f>IF(J16="","",J16)</f>
        <v>Vyplň údaj</v>
      </c>
      <c r="L137" s="28"/>
    </row>
    <row r="138" spans="2:63" s="1" customFormat="1" ht="6.95" customHeight="1">
      <c r="B138" s="28"/>
      <c r="L138" s="28"/>
    </row>
    <row r="139" spans="2:63" s="1" customFormat="1" ht="15.2" customHeight="1">
      <c r="B139" s="28"/>
      <c r="C139" s="23" t="s">
        <v>22</v>
      </c>
      <c r="F139" s="21" t="str">
        <f>E19</f>
        <v>Futbalový klub Kolárovo</v>
      </c>
      <c r="I139" s="23" t="s">
        <v>28</v>
      </c>
      <c r="J139" s="26" t="str">
        <f>E25</f>
        <v xml:space="preserve"> </v>
      </c>
      <c r="L139" s="28"/>
    </row>
    <row r="140" spans="2:63" s="1" customFormat="1" ht="15.2" customHeight="1">
      <c r="B140" s="28"/>
      <c r="C140" s="23" t="s">
        <v>26</v>
      </c>
      <c r="F140" s="21" t="str">
        <f>IF(E22="","",E22)</f>
        <v>Vyplň údaj</v>
      </c>
      <c r="I140" s="23" t="s">
        <v>31</v>
      </c>
      <c r="J140" s="26" t="str">
        <f>E28</f>
        <v xml:space="preserve"> </v>
      </c>
      <c r="L140" s="28"/>
    </row>
    <row r="141" spans="2:63" s="1" customFormat="1" ht="10.35" customHeight="1">
      <c r="B141" s="28"/>
      <c r="L141" s="28"/>
    </row>
    <row r="142" spans="2:63" s="10" customFormat="1" ht="29.25" customHeight="1">
      <c r="B142" s="118"/>
      <c r="C142" s="119" t="s">
        <v>144</v>
      </c>
      <c r="D142" s="120" t="s">
        <v>58</v>
      </c>
      <c r="E142" s="120" t="s">
        <v>54</v>
      </c>
      <c r="F142" s="120" t="s">
        <v>55</v>
      </c>
      <c r="G142" s="120" t="s">
        <v>145</v>
      </c>
      <c r="H142" s="120" t="s">
        <v>146</v>
      </c>
      <c r="I142" s="120" t="s">
        <v>147</v>
      </c>
      <c r="J142" s="121" t="s">
        <v>124</v>
      </c>
      <c r="K142" s="122" t="s">
        <v>148</v>
      </c>
      <c r="L142" s="118"/>
      <c r="M142" s="58" t="s">
        <v>1</v>
      </c>
      <c r="N142" s="59" t="s">
        <v>37</v>
      </c>
      <c r="O142" s="59" t="s">
        <v>149</v>
      </c>
      <c r="P142" s="59" t="s">
        <v>150</v>
      </c>
      <c r="Q142" s="59" t="s">
        <v>151</v>
      </c>
      <c r="R142" s="59" t="s">
        <v>152</v>
      </c>
      <c r="S142" s="59" t="s">
        <v>153</v>
      </c>
      <c r="T142" s="60" t="s">
        <v>154</v>
      </c>
    </row>
    <row r="143" spans="2:63" s="1" customFormat="1" ht="22.9" customHeight="1">
      <c r="B143" s="28"/>
      <c r="C143" s="63" t="s">
        <v>125</v>
      </c>
      <c r="J143" s="123">
        <f>BK143</f>
        <v>0</v>
      </c>
      <c r="L143" s="28"/>
      <c r="M143" s="61"/>
      <c r="N143" s="52"/>
      <c r="O143" s="52"/>
      <c r="P143" s="124">
        <f>P144+P204</f>
        <v>0</v>
      </c>
      <c r="Q143" s="52"/>
      <c r="R143" s="124">
        <f>R144+R204</f>
        <v>346.27492631298003</v>
      </c>
      <c r="S143" s="52"/>
      <c r="T143" s="125">
        <f>T144+T204</f>
        <v>255.30292270000001</v>
      </c>
      <c r="AT143" s="13" t="s">
        <v>72</v>
      </c>
      <c r="AU143" s="13" t="s">
        <v>126</v>
      </c>
      <c r="BK143" s="126">
        <f>BK144+BK204</f>
        <v>0</v>
      </c>
    </row>
    <row r="144" spans="2:63" s="11" customFormat="1" ht="25.9" customHeight="1">
      <c r="B144" s="127"/>
      <c r="D144" s="128" t="s">
        <v>72</v>
      </c>
      <c r="E144" s="129" t="s">
        <v>155</v>
      </c>
      <c r="F144" s="129" t="s">
        <v>156</v>
      </c>
      <c r="I144" s="130"/>
      <c r="J144" s="131">
        <f>BK144</f>
        <v>0</v>
      </c>
      <c r="L144" s="127"/>
      <c r="M144" s="132"/>
      <c r="P144" s="133">
        <f>P145+P152+P161+P178+P202</f>
        <v>0</v>
      </c>
      <c r="R144" s="133">
        <f>R145+R152+R161+R178+R202</f>
        <v>277.930838069</v>
      </c>
      <c r="T144" s="134">
        <f>T145+T152+T161+T178+T202</f>
        <v>167.81160600000001</v>
      </c>
      <c r="AR144" s="128" t="s">
        <v>80</v>
      </c>
      <c r="AT144" s="135" t="s">
        <v>72</v>
      </c>
      <c r="AU144" s="135" t="s">
        <v>73</v>
      </c>
      <c r="AY144" s="128" t="s">
        <v>157</v>
      </c>
      <c r="BK144" s="136">
        <f>BK145+BK152+BK161+BK178+BK202</f>
        <v>0</v>
      </c>
    </row>
    <row r="145" spans="2:65" s="11" customFormat="1" ht="22.9" customHeight="1">
      <c r="B145" s="127"/>
      <c r="D145" s="128" t="s">
        <v>72</v>
      </c>
      <c r="E145" s="137" t="s">
        <v>80</v>
      </c>
      <c r="F145" s="137" t="s">
        <v>158</v>
      </c>
      <c r="I145" s="130"/>
      <c r="J145" s="138">
        <f>BK145</f>
        <v>0</v>
      </c>
      <c r="L145" s="127"/>
      <c r="M145" s="132"/>
      <c r="P145" s="133">
        <f>SUM(P146:P151)</f>
        <v>0</v>
      </c>
      <c r="R145" s="133">
        <f>SUM(R146:R151)</f>
        <v>0</v>
      </c>
      <c r="T145" s="134">
        <f>SUM(T146:T151)</f>
        <v>0</v>
      </c>
      <c r="AR145" s="128" t="s">
        <v>80</v>
      </c>
      <c r="AT145" s="135" t="s">
        <v>72</v>
      </c>
      <c r="AU145" s="135" t="s">
        <v>80</v>
      </c>
      <c r="AY145" s="128" t="s">
        <v>157</v>
      </c>
      <c r="BK145" s="136">
        <f>SUM(BK146:BK151)</f>
        <v>0</v>
      </c>
    </row>
    <row r="146" spans="2:65" s="1" customFormat="1" ht="33" customHeight="1">
      <c r="B146" s="139"/>
      <c r="C146" s="140" t="s">
        <v>80</v>
      </c>
      <c r="D146" s="140" t="s">
        <v>159</v>
      </c>
      <c r="E146" s="141" t="s">
        <v>454</v>
      </c>
      <c r="F146" s="142" t="s">
        <v>455</v>
      </c>
      <c r="G146" s="143" t="s">
        <v>162</v>
      </c>
      <c r="H146" s="144">
        <v>78.557000000000002</v>
      </c>
      <c r="I146" s="145"/>
      <c r="J146" s="146">
        <f t="shared" ref="J146:J151" si="0">ROUND(I146*H146,2)</f>
        <v>0</v>
      </c>
      <c r="K146" s="147"/>
      <c r="L146" s="28"/>
      <c r="M146" s="148" t="s">
        <v>1</v>
      </c>
      <c r="N146" s="149" t="s">
        <v>39</v>
      </c>
      <c r="P146" s="150">
        <f t="shared" ref="P146:P151" si="1">O146*H146</f>
        <v>0</v>
      </c>
      <c r="Q146" s="150">
        <v>0</v>
      </c>
      <c r="R146" s="150">
        <f t="shared" ref="R146:R151" si="2">Q146*H146</f>
        <v>0</v>
      </c>
      <c r="S146" s="150">
        <v>0</v>
      </c>
      <c r="T146" s="151">
        <f t="shared" ref="T146:T151" si="3">S146*H146</f>
        <v>0</v>
      </c>
      <c r="AR146" s="152" t="s">
        <v>163</v>
      </c>
      <c r="AT146" s="152" t="s">
        <v>159</v>
      </c>
      <c r="AU146" s="152" t="s">
        <v>85</v>
      </c>
      <c r="AY146" s="13" t="s">
        <v>157</v>
      </c>
      <c r="BE146" s="153">
        <f t="shared" ref="BE146:BE151" si="4">IF(N146="základná",J146,0)</f>
        <v>0</v>
      </c>
      <c r="BF146" s="153">
        <f t="shared" ref="BF146:BF151" si="5">IF(N146="znížená",J146,0)</f>
        <v>0</v>
      </c>
      <c r="BG146" s="153">
        <f t="shared" ref="BG146:BG151" si="6">IF(N146="zákl. prenesená",J146,0)</f>
        <v>0</v>
      </c>
      <c r="BH146" s="153">
        <f t="shared" ref="BH146:BH151" si="7">IF(N146="zníž. prenesená",J146,0)</f>
        <v>0</v>
      </c>
      <c r="BI146" s="153">
        <f t="shared" ref="BI146:BI151" si="8">IF(N146="nulová",J146,0)</f>
        <v>0</v>
      </c>
      <c r="BJ146" s="13" t="s">
        <v>85</v>
      </c>
      <c r="BK146" s="153">
        <f t="shared" ref="BK146:BK151" si="9">ROUND(I146*H146,2)</f>
        <v>0</v>
      </c>
      <c r="BL146" s="13" t="s">
        <v>163</v>
      </c>
      <c r="BM146" s="152" t="s">
        <v>456</v>
      </c>
    </row>
    <row r="147" spans="2:65" s="1" customFormat="1" ht="24.2" customHeight="1">
      <c r="B147" s="139"/>
      <c r="C147" s="140" t="s">
        <v>85</v>
      </c>
      <c r="D147" s="140" t="s">
        <v>159</v>
      </c>
      <c r="E147" s="141" t="s">
        <v>457</v>
      </c>
      <c r="F147" s="142" t="s">
        <v>458</v>
      </c>
      <c r="G147" s="143" t="s">
        <v>162</v>
      </c>
      <c r="H147" s="144">
        <v>78.557000000000002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163</v>
      </c>
      <c r="AT147" s="152" t="s">
        <v>159</v>
      </c>
      <c r="AU147" s="152" t="s">
        <v>85</v>
      </c>
      <c r="AY147" s="13" t="s">
        <v>157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85</v>
      </c>
      <c r="BK147" s="153">
        <f t="shared" si="9"/>
        <v>0</v>
      </c>
      <c r="BL147" s="13" t="s">
        <v>163</v>
      </c>
      <c r="BM147" s="152" t="s">
        <v>459</v>
      </c>
    </row>
    <row r="148" spans="2:65" s="1" customFormat="1" ht="33" customHeight="1">
      <c r="B148" s="139"/>
      <c r="C148" s="140" t="s">
        <v>90</v>
      </c>
      <c r="D148" s="140" t="s">
        <v>159</v>
      </c>
      <c r="E148" s="141" t="s">
        <v>460</v>
      </c>
      <c r="F148" s="142" t="s">
        <v>169</v>
      </c>
      <c r="G148" s="143" t="s">
        <v>162</v>
      </c>
      <c r="H148" s="144">
        <v>78.557000000000002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163</v>
      </c>
      <c r="AT148" s="152" t="s">
        <v>159</v>
      </c>
      <c r="AU148" s="152" t="s">
        <v>85</v>
      </c>
      <c r="AY148" s="13" t="s">
        <v>157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85</v>
      </c>
      <c r="BK148" s="153">
        <f t="shared" si="9"/>
        <v>0</v>
      </c>
      <c r="BL148" s="13" t="s">
        <v>163</v>
      </c>
      <c r="BM148" s="152" t="s">
        <v>461</v>
      </c>
    </row>
    <row r="149" spans="2:65" s="1" customFormat="1" ht="37.9" customHeight="1">
      <c r="B149" s="139"/>
      <c r="C149" s="140" t="s">
        <v>163</v>
      </c>
      <c r="D149" s="140" t="s">
        <v>159</v>
      </c>
      <c r="E149" s="141" t="s">
        <v>462</v>
      </c>
      <c r="F149" s="142" t="s">
        <v>172</v>
      </c>
      <c r="G149" s="143" t="s">
        <v>162</v>
      </c>
      <c r="H149" s="144">
        <v>1335.4690000000001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163</v>
      </c>
      <c r="AT149" s="152" t="s">
        <v>159</v>
      </c>
      <c r="AU149" s="152" t="s">
        <v>85</v>
      </c>
      <c r="AY149" s="13" t="s">
        <v>157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85</v>
      </c>
      <c r="BK149" s="153">
        <f t="shared" si="9"/>
        <v>0</v>
      </c>
      <c r="BL149" s="13" t="s">
        <v>163</v>
      </c>
      <c r="BM149" s="152" t="s">
        <v>463</v>
      </c>
    </row>
    <row r="150" spans="2:65" s="1" customFormat="1" ht="16.5" customHeight="1">
      <c r="B150" s="139"/>
      <c r="C150" s="140" t="s">
        <v>174</v>
      </c>
      <c r="D150" s="140" t="s">
        <v>159</v>
      </c>
      <c r="E150" s="141" t="s">
        <v>464</v>
      </c>
      <c r="F150" s="142" t="s">
        <v>465</v>
      </c>
      <c r="G150" s="143" t="s">
        <v>162</v>
      </c>
      <c r="H150" s="144">
        <v>78.557000000000002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163</v>
      </c>
      <c r="AT150" s="152" t="s">
        <v>159</v>
      </c>
      <c r="AU150" s="152" t="s">
        <v>85</v>
      </c>
      <c r="AY150" s="13" t="s">
        <v>157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85</v>
      </c>
      <c r="BK150" s="153">
        <f t="shared" si="9"/>
        <v>0</v>
      </c>
      <c r="BL150" s="13" t="s">
        <v>163</v>
      </c>
      <c r="BM150" s="152" t="s">
        <v>466</v>
      </c>
    </row>
    <row r="151" spans="2:65" s="1" customFormat="1" ht="24.2" customHeight="1">
      <c r="B151" s="139"/>
      <c r="C151" s="140" t="s">
        <v>178</v>
      </c>
      <c r="D151" s="140" t="s">
        <v>159</v>
      </c>
      <c r="E151" s="141" t="s">
        <v>183</v>
      </c>
      <c r="F151" s="142" t="s">
        <v>467</v>
      </c>
      <c r="G151" s="143" t="s">
        <v>185</v>
      </c>
      <c r="H151" s="144">
        <v>125.691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163</v>
      </c>
      <c r="AT151" s="152" t="s">
        <v>159</v>
      </c>
      <c r="AU151" s="152" t="s">
        <v>85</v>
      </c>
      <c r="AY151" s="13" t="s">
        <v>157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85</v>
      </c>
      <c r="BK151" s="153">
        <f t="shared" si="9"/>
        <v>0</v>
      </c>
      <c r="BL151" s="13" t="s">
        <v>163</v>
      </c>
      <c r="BM151" s="152" t="s">
        <v>468</v>
      </c>
    </row>
    <row r="152" spans="2:65" s="11" customFormat="1" ht="22.9" customHeight="1">
      <c r="B152" s="127"/>
      <c r="D152" s="128" t="s">
        <v>72</v>
      </c>
      <c r="E152" s="137" t="s">
        <v>90</v>
      </c>
      <c r="F152" s="137" t="s">
        <v>196</v>
      </c>
      <c r="I152" s="130"/>
      <c r="J152" s="138">
        <f>BK152</f>
        <v>0</v>
      </c>
      <c r="L152" s="127"/>
      <c r="M152" s="132"/>
      <c r="P152" s="133">
        <f>SUM(P153:P160)</f>
        <v>0</v>
      </c>
      <c r="R152" s="133">
        <f>SUM(R153:R160)</f>
        <v>45.853832399999995</v>
      </c>
      <c r="T152" s="134">
        <f>SUM(T153:T160)</f>
        <v>0</v>
      </c>
      <c r="AR152" s="128" t="s">
        <v>80</v>
      </c>
      <c r="AT152" s="135" t="s">
        <v>72</v>
      </c>
      <c r="AU152" s="135" t="s">
        <v>80</v>
      </c>
      <c r="AY152" s="128" t="s">
        <v>157</v>
      </c>
      <c r="BK152" s="136">
        <f>SUM(BK153:BK160)</f>
        <v>0</v>
      </c>
    </row>
    <row r="153" spans="2:65" s="1" customFormat="1" ht="33" customHeight="1">
      <c r="B153" s="139"/>
      <c r="C153" s="140" t="s">
        <v>182</v>
      </c>
      <c r="D153" s="140" t="s">
        <v>159</v>
      </c>
      <c r="E153" s="141" t="s">
        <v>469</v>
      </c>
      <c r="F153" s="142" t="s">
        <v>470</v>
      </c>
      <c r="G153" s="143" t="s">
        <v>162</v>
      </c>
      <c r="H153" s="144">
        <v>8.6129999999999995</v>
      </c>
      <c r="I153" s="145"/>
      <c r="J153" s="146">
        <f t="shared" ref="J153:J160" si="10">ROUND(I153*H153,2)</f>
        <v>0</v>
      </c>
      <c r="K153" s="147"/>
      <c r="L153" s="28"/>
      <c r="M153" s="148" t="s">
        <v>1</v>
      </c>
      <c r="N153" s="149" t="s">
        <v>39</v>
      </c>
      <c r="P153" s="150">
        <f t="shared" ref="P153:P160" si="11">O153*H153</f>
        <v>0</v>
      </c>
      <c r="Q153" s="150">
        <v>1.92736</v>
      </c>
      <c r="R153" s="150">
        <f t="shared" ref="R153:R160" si="12">Q153*H153</f>
        <v>16.600351679999999</v>
      </c>
      <c r="S153" s="150">
        <v>0</v>
      </c>
      <c r="T153" s="151">
        <f t="shared" ref="T153:T160" si="13">S153*H153</f>
        <v>0</v>
      </c>
      <c r="AR153" s="152" t="s">
        <v>163</v>
      </c>
      <c r="AT153" s="152" t="s">
        <v>159</v>
      </c>
      <c r="AU153" s="152" t="s">
        <v>85</v>
      </c>
      <c r="AY153" s="13" t="s">
        <v>157</v>
      </c>
      <c r="BE153" s="153">
        <f t="shared" ref="BE153:BE160" si="14">IF(N153="základná",J153,0)</f>
        <v>0</v>
      </c>
      <c r="BF153" s="153">
        <f t="shared" ref="BF153:BF160" si="15">IF(N153="znížená",J153,0)</f>
        <v>0</v>
      </c>
      <c r="BG153" s="153">
        <f t="shared" ref="BG153:BG160" si="16">IF(N153="zákl. prenesená",J153,0)</f>
        <v>0</v>
      </c>
      <c r="BH153" s="153">
        <f t="shared" ref="BH153:BH160" si="17">IF(N153="zníž. prenesená",J153,0)</f>
        <v>0</v>
      </c>
      <c r="BI153" s="153">
        <f t="shared" ref="BI153:BI160" si="18">IF(N153="nulová",J153,0)</f>
        <v>0</v>
      </c>
      <c r="BJ153" s="13" t="s">
        <v>85</v>
      </c>
      <c r="BK153" s="153">
        <f t="shared" ref="BK153:BK160" si="19">ROUND(I153*H153,2)</f>
        <v>0</v>
      </c>
      <c r="BL153" s="13" t="s">
        <v>163</v>
      </c>
      <c r="BM153" s="152" t="s">
        <v>471</v>
      </c>
    </row>
    <row r="154" spans="2:65" s="1" customFormat="1" ht="37.9" customHeight="1">
      <c r="B154" s="139"/>
      <c r="C154" s="140" t="s">
        <v>187</v>
      </c>
      <c r="D154" s="140" t="s">
        <v>159</v>
      </c>
      <c r="E154" s="141" t="s">
        <v>472</v>
      </c>
      <c r="F154" s="142" t="s">
        <v>473</v>
      </c>
      <c r="G154" s="143" t="s">
        <v>162</v>
      </c>
      <c r="H154" s="144">
        <v>22.076000000000001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39</v>
      </c>
      <c r="P154" s="150">
        <f t="shared" si="11"/>
        <v>0</v>
      </c>
      <c r="Q154" s="150">
        <v>0.70111999999999997</v>
      </c>
      <c r="R154" s="150">
        <f t="shared" si="12"/>
        <v>15.47792512</v>
      </c>
      <c r="S154" s="150">
        <v>0</v>
      </c>
      <c r="T154" s="151">
        <f t="shared" si="13"/>
        <v>0</v>
      </c>
      <c r="AR154" s="152" t="s">
        <v>163</v>
      </c>
      <c r="AT154" s="152" t="s">
        <v>159</v>
      </c>
      <c r="AU154" s="152" t="s">
        <v>85</v>
      </c>
      <c r="AY154" s="13" t="s">
        <v>157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85</v>
      </c>
      <c r="BK154" s="153">
        <f t="shared" si="19"/>
        <v>0</v>
      </c>
      <c r="BL154" s="13" t="s">
        <v>163</v>
      </c>
      <c r="BM154" s="152" t="s">
        <v>474</v>
      </c>
    </row>
    <row r="155" spans="2:65" s="1" customFormat="1" ht="24.2" customHeight="1">
      <c r="B155" s="139"/>
      <c r="C155" s="140" t="s">
        <v>192</v>
      </c>
      <c r="D155" s="140" t="s">
        <v>159</v>
      </c>
      <c r="E155" s="141" t="s">
        <v>475</v>
      </c>
      <c r="F155" s="142" t="s">
        <v>476</v>
      </c>
      <c r="G155" s="143" t="s">
        <v>245</v>
      </c>
      <c r="H155" s="144">
        <v>34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39</v>
      </c>
      <c r="P155" s="150">
        <f t="shared" si="11"/>
        <v>0</v>
      </c>
      <c r="Q155" s="150">
        <v>2.60915E-2</v>
      </c>
      <c r="R155" s="150">
        <f t="shared" si="12"/>
        <v>0.88711099999999998</v>
      </c>
      <c r="S155" s="150">
        <v>0</v>
      </c>
      <c r="T155" s="151">
        <f t="shared" si="13"/>
        <v>0</v>
      </c>
      <c r="AR155" s="152" t="s">
        <v>163</v>
      </c>
      <c r="AT155" s="152" t="s">
        <v>159</v>
      </c>
      <c r="AU155" s="152" t="s">
        <v>85</v>
      </c>
      <c r="AY155" s="13" t="s">
        <v>157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85</v>
      </c>
      <c r="BK155" s="153">
        <f t="shared" si="19"/>
        <v>0</v>
      </c>
      <c r="BL155" s="13" t="s">
        <v>163</v>
      </c>
      <c r="BM155" s="152" t="s">
        <v>477</v>
      </c>
    </row>
    <row r="156" spans="2:65" s="1" customFormat="1" ht="24.2" customHeight="1">
      <c r="B156" s="139"/>
      <c r="C156" s="140" t="s">
        <v>197</v>
      </c>
      <c r="D156" s="140" t="s">
        <v>159</v>
      </c>
      <c r="E156" s="141" t="s">
        <v>478</v>
      </c>
      <c r="F156" s="142" t="s">
        <v>479</v>
      </c>
      <c r="G156" s="143" t="s">
        <v>245</v>
      </c>
      <c r="H156" s="144">
        <v>18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4.3354499999999997E-2</v>
      </c>
      <c r="R156" s="150">
        <f t="shared" si="12"/>
        <v>0.78038099999999999</v>
      </c>
      <c r="S156" s="150">
        <v>0</v>
      </c>
      <c r="T156" s="151">
        <f t="shared" si="13"/>
        <v>0</v>
      </c>
      <c r="AR156" s="152" t="s">
        <v>163</v>
      </c>
      <c r="AT156" s="152" t="s">
        <v>159</v>
      </c>
      <c r="AU156" s="152" t="s">
        <v>85</v>
      </c>
      <c r="AY156" s="13" t="s">
        <v>157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85</v>
      </c>
      <c r="BK156" s="153">
        <f t="shared" si="19"/>
        <v>0</v>
      </c>
      <c r="BL156" s="13" t="s">
        <v>163</v>
      </c>
      <c r="BM156" s="152" t="s">
        <v>480</v>
      </c>
    </row>
    <row r="157" spans="2:65" s="1" customFormat="1" ht="33" customHeight="1">
      <c r="B157" s="139"/>
      <c r="C157" s="140" t="s">
        <v>202</v>
      </c>
      <c r="D157" s="140" t="s">
        <v>159</v>
      </c>
      <c r="E157" s="141" t="s">
        <v>481</v>
      </c>
      <c r="F157" s="142" t="s">
        <v>482</v>
      </c>
      <c r="G157" s="143" t="s">
        <v>205</v>
      </c>
      <c r="H157" s="144">
        <v>59.67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7.4130000000000001E-2</v>
      </c>
      <c r="R157" s="150">
        <f t="shared" si="12"/>
        <v>4.4233371000000004</v>
      </c>
      <c r="S157" s="150">
        <v>0</v>
      </c>
      <c r="T157" s="151">
        <f t="shared" si="13"/>
        <v>0</v>
      </c>
      <c r="AR157" s="152" t="s">
        <v>163</v>
      </c>
      <c r="AT157" s="152" t="s">
        <v>159</v>
      </c>
      <c r="AU157" s="152" t="s">
        <v>85</v>
      </c>
      <c r="AY157" s="13" t="s">
        <v>157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85</v>
      </c>
      <c r="BK157" s="153">
        <f t="shared" si="19"/>
        <v>0</v>
      </c>
      <c r="BL157" s="13" t="s">
        <v>163</v>
      </c>
      <c r="BM157" s="152" t="s">
        <v>483</v>
      </c>
    </row>
    <row r="158" spans="2:65" s="1" customFormat="1" ht="33" customHeight="1">
      <c r="B158" s="139"/>
      <c r="C158" s="140" t="s">
        <v>207</v>
      </c>
      <c r="D158" s="140" t="s">
        <v>159</v>
      </c>
      <c r="E158" s="141" t="s">
        <v>484</v>
      </c>
      <c r="F158" s="142" t="s">
        <v>485</v>
      </c>
      <c r="G158" s="143" t="s">
        <v>205</v>
      </c>
      <c r="H158" s="144">
        <v>69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0.11114449999999999</v>
      </c>
      <c r="R158" s="150">
        <f t="shared" si="12"/>
        <v>7.6689704999999995</v>
      </c>
      <c r="S158" s="150">
        <v>0</v>
      </c>
      <c r="T158" s="151">
        <f t="shared" si="13"/>
        <v>0</v>
      </c>
      <c r="AR158" s="152" t="s">
        <v>163</v>
      </c>
      <c r="AT158" s="152" t="s">
        <v>159</v>
      </c>
      <c r="AU158" s="152" t="s">
        <v>85</v>
      </c>
      <c r="AY158" s="13" t="s">
        <v>157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85</v>
      </c>
      <c r="BK158" s="153">
        <f t="shared" si="19"/>
        <v>0</v>
      </c>
      <c r="BL158" s="13" t="s">
        <v>163</v>
      </c>
      <c r="BM158" s="152" t="s">
        <v>486</v>
      </c>
    </row>
    <row r="159" spans="2:65" s="1" customFormat="1" ht="33" customHeight="1">
      <c r="B159" s="139"/>
      <c r="C159" s="140" t="s">
        <v>211</v>
      </c>
      <c r="D159" s="140" t="s">
        <v>159</v>
      </c>
      <c r="E159" s="141" t="s">
        <v>487</v>
      </c>
      <c r="F159" s="142" t="s">
        <v>488</v>
      </c>
      <c r="G159" s="143" t="s">
        <v>239</v>
      </c>
      <c r="H159" s="144">
        <v>40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2.064E-4</v>
      </c>
      <c r="R159" s="150">
        <f t="shared" si="12"/>
        <v>8.2559999999999995E-3</v>
      </c>
      <c r="S159" s="150">
        <v>0</v>
      </c>
      <c r="T159" s="151">
        <f t="shared" si="13"/>
        <v>0</v>
      </c>
      <c r="AR159" s="152" t="s">
        <v>163</v>
      </c>
      <c r="AT159" s="152" t="s">
        <v>159</v>
      </c>
      <c r="AU159" s="152" t="s">
        <v>85</v>
      </c>
      <c r="AY159" s="13" t="s">
        <v>157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85</v>
      </c>
      <c r="BK159" s="153">
        <f t="shared" si="19"/>
        <v>0</v>
      </c>
      <c r="BL159" s="13" t="s">
        <v>163</v>
      </c>
      <c r="BM159" s="152" t="s">
        <v>489</v>
      </c>
    </row>
    <row r="160" spans="2:65" s="1" customFormat="1" ht="24.2" customHeight="1">
      <c r="B160" s="139"/>
      <c r="C160" s="140" t="s">
        <v>215</v>
      </c>
      <c r="D160" s="140" t="s">
        <v>159</v>
      </c>
      <c r="E160" s="141" t="s">
        <v>490</v>
      </c>
      <c r="F160" s="142" t="s">
        <v>491</v>
      </c>
      <c r="G160" s="143" t="s">
        <v>239</v>
      </c>
      <c r="H160" s="144">
        <v>50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1.4999999999999999E-4</v>
      </c>
      <c r="R160" s="150">
        <f t="shared" si="12"/>
        <v>7.4999999999999997E-3</v>
      </c>
      <c r="S160" s="150">
        <v>0</v>
      </c>
      <c r="T160" s="151">
        <f t="shared" si="13"/>
        <v>0</v>
      </c>
      <c r="AR160" s="152" t="s">
        <v>163</v>
      </c>
      <c r="AT160" s="152" t="s">
        <v>159</v>
      </c>
      <c r="AU160" s="152" t="s">
        <v>85</v>
      </c>
      <c r="AY160" s="13" t="s">
        <v>157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85</v>
      </c>
      <c r="BK160" s="153">
        <f t="shared" si="19"/>
        <v>0</v>
      </c>
      <c r="BL160" s="13" t="s">
        <v>163</v>
      </c>
      <c r="BM160" s="152" t="s">
        <v>492</v>
      </c>
    </row>
    <row r="161" spans="2:65" s="11" customFormat="1" ht="22.9" customHeight="1">
      <c r="B161" s="127"/>
      <c r="D161" s="128" t="s">
        <v>72</v>
      </c>
      <c r="E161" s="137" t="s">
        <v>178</v>
      </c>
      <c r="F161" s="137" t="s">
        <v>201</v>
      </c>
      <c r="I161" s="130"/>
      <c r="J161" s="138">
        <f>BK161</f>
        <v>0</v>
      </c>
      <c r="L161" s="127"/>
      <c r="M161" s="132"/>
      <c r="P161" s="133">
        <f>SUM(P162:P177)</f>
        <v>0</v>
      </c>
      <c r="R161" s="133">
        <f>SUM(R162:R177)</f>
        <v>211.185552634</v>
      </c>
      <c r="T161" s="134">
        <f>SUM(T162:T177)</f>
        <v>0</v>
      </c>
      <c r="AR161" s="128" t="s">
        <v>80</v>
      </c>
      <c r="AT161" s="135" t="s">
        <v>72</v>
      </c>
      <c r="AU161" s="135" t="s">
        <v>80</v>
      </c>
      <c r="AY161" s="128" t="s">
        <v>157</v>
      </c>
      <c r="BK161" s="136">
        <f>SUM(BK162:BK177)</f>
        <v>0</v>
      </c>
    </row>
    <row r="162" spans="2:65" s="1" customFormat="1" ht="24.2" customHeight="1">
      <c r="B162" s="139"/>
      <c r="C162" s="140" t="s">
        <v>219</v>
      </c>
      <c r="D162" s="140" t="s">
        <v>159</v>
      </c>
      <c r="E162" s="141" t="s">
        <v>493</v>
      </c>
      <c r="F162" s="142" t="s">
        <v>494</v>
      </c>
      <c r="G162" s="143" t="s">
        <v>205</v>
      </c>
      <c r="H162" s="144">
        <v>231.66</v>
      </c>
      <c r="I162" s="145"/>
      <c r="J162" s="146">
        <f t="shared" ref="J162:J177" si="20">ROUND(I162*H162,2)</f>
        <v>0</v>
      </c>
      <c r="K162" s="147"/>
      <c r="L162" s="28"/>
      <c r="M162" s="148" t="s">
        <v>1</v>
      </c>
      <c r="N162" s="149" t="s">
        <v>39</v>
      </c>
      <c r="P162" s="150">
        <f t="shared" ref="P162:P177" si="21">O162*H162</f>
        <v>0</v>
      </c>
      <c r="Q162" s="150">
        <v>2.3000000000000001E-4</v>
      </c>
      <c r="R162" s="150">
        <f t="shared" ref="R162:R177" si="22">Q162*H162</f>
        <v>5.3281800000000004E-2</v>
      </c>
      <c r="S162" s="150">
        <v>0</v>
      </c>
      <c r="T162" s="151">
        <f t="shared" ref="T162:T177" si="23">S162*H162</f>
        <v>0</v>
      </c>
      <c r="AR162" s="152" t="s">
        <v>163</v>
      </c>
      <c r="AT162" s="152" t="s">
        <v>159</v>
      </c>
      <c r="AU162" s="152" t="s">
        <v>85</v>
      </c>
      <c r="AY162" s="13" t="s">
        <v>157</v>
      </c>
      <c r="BE162" s="153">
        <f t="shared" ref="BE162:BE177" si="24">IF(N162="základná",J162,0)</f>
        <v>0</v>
      </c>
      <c r="BF162" s="153">
        <f t="shared" ref="BF162:BF177" si="25">IF(N162="znížená",J162,0)</f>
        <v>0</v>
      </c>
      <c r="BG162" s="153">
        <f t="shared" ref="BG162:BG177" si="26">IF(N162="zákl. prenesená",J162,0)</f>
        <v>0</v>
      </c>
      <c r="BH162" s="153">
        <f t="shared" ref="BH162:BH177" si="27">IF(N162="zníž. prenesená",J162,0)</f>
        <v>0</v>
      </c>
      <c r="BI162" s="153">
        <f t="shared" ref="BI162:BI177" si="28">IF(N162="nulová",J162,0)</f>
        <v>0</v>
      </c>
      <c r="BJ162" s="13" t="s">
        <v>85</v>
      </c>
      <c r="BK162" s="153">
        <f t="shared" ref="BK162:BK177" si="29">ROUND(I162*H162,2)</f>
        <v>0</v>
      </c>
      <c r="BL162" s="13" t="s">
        <v>163</v>
      </c>
      <c r="BM162" s="152" t="s">
        <v>495</v>
      </c>
    </row>
    <row r="163" spans="2:65" s="1" customFormat="1" ht="24.2" customHeight="1">
      <c r="B163" s="139"/>
      <c r="C163" s="140" t="s">
        <v>223</v>
      </c>
      <c r="D163" s="140" t="s">
        <v>159</v>
      </c>
      <c r="E163" s="141" t="s">
        <v>496</v>
      </c>
      <c r="F163" s="142" t="s">
        <v>497</v>
      </c>
      <c r="G163" s="143" t="s">
        <v>205</v>
      </c>
      <c r="H163" s="144">
        <v>231.66</v>
      </c>
      <c r="I163" s="145"/>
      <c r="J163" s="146">
        <f t="shared" si="20"/>
        <v>0</v>
      </c>
      <c r="K163" s="147"/>
      <c r="L163" s="28"/>
      <c r="M163" s="148" t="s">
        <v>1</v>
      </c>
      <c r="N163" s="149" t="s">
        <v>39</v>
      </c>
      <c r="P163" s="150">
        <f t="shared" si="21"/>
        <v>0</v>
      </c>
      <c r="Q163" s="150">
        <v>2.4750000000000001E-2</v>
      </c>
      <c r="R163" s="150">
        <f t="shared" si="22"/>
        <v>5.7335850000000006</v>
      </c>
      <c r="S163" s="150">
        <v>0</v>
      </c>
      <c r="T163" s="151">
        <f t="shared" si="23"/>
        <v>0</v>
      </c>
      <c r="AR163" s="152" t="s">
        <v>163</v>
      </c>
      <c r="AT163" s="152" t="s">
        <v>159</v>
      </c>
      <c r="AU163" s="152" t="s">
        <v>85</v>
      </c>
      <c r="AY163" s="13" t="s">
        <v>157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85</v>
      </c>
      <c r="BK163" s="153">
        <f t="shared" si="29"/>
        <v>0</v>
      </c>
      <c r="BL163" s="13" t="s">
        <v>163</v>
      </c>
      <c r="BM163" s="152" t="s">
        <v>498</v>
      </c>
    </row>
    <row r="164" spans="2:65" s="1" customFormat="1" ht="24.2" customHeight="1">
      <c r="B164" s="139"/>
      <c r="C164" s="140" t="s">
        <v>227</v>
      </c>
      <c r="D164" s="140" t="s">
        <v>159</v>
      </c>
      <c r="E164" s="141" t="s">
        <v>499</v>
      </c>
      <c r="F164" s="142" t="s">
        <v>500</v>
      </c>
      <c r="G164" s="143" t="s">
        <v>205</v>
      </c>
      <c r="H164" s="144">
        <v>231.66</v>
      </c>
      <c r="I164" s="145"/>
      <c r="J164" s="146">
        <f t="shared" si="20"/>
        <v>0</v>
      </c>
      <c r="K164" s="147"/>
      <c r="L164" s="28"/>
      <c r="M164" s="148" t="s">
        <v>1</v>
      </c>
      <c r="N164" s="149" t="s">
        <v>39</v>
      </c>
      <c r="P164" s="150">
        <f t="shared" si="21"/>
        <v>0</v>
      </c>
      <c r="Q164" s="150">
        <v>4.9500000000000004E-3</v>
      </c>
      <c r="R164" s="150">
        <f t="shared" si="22"/>
        <v>1.146717</v>
      </c>
      <c r="S164" s="150">
        <v>0</v>
      </c>
      <c r="T164" s="151">
        <f t="shared" si="23"/>
        <v>0</v>
      </c>
      <c r="AR164" s="152" t="s">
        <v>163</v>
      </c>
      <c r="AT164" s="152" t="s">
        <v>159</v>
      </c>
      <c r="AU164" s="152" t="s">
        <v>85</v>
      </c>
      <c r="AY164" s="13" t="s">
        <v>157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85</v>
      </c>
      <c r="BK164" s="153">
        <f t="shared" si="29"/>
        <v>0</v>
      </c>
      <c r="BL164" s="13" t="s">
        <v>163</v>
      </c>
      <c r="BM164" s="152" t="s">
        <v>501</v>
      </c>
    </row>
    <row r="165" spans="2:65" s="1" customFormat="1" ht="24.2" customHeight="1">
      <c r="B165" s="139"/>
      <c r="C165" s="140" t="s">
        <v>231</v>
      </c>
      <c r="D165" s="140" t="s">
        <v>159</v>
      </c>
      <c r="E165" s="141" t="s">
        <v>502</v>
      </c>
      <c r="F165" s="142" t="s">
        <v>503</v>
      </c>
      <c r="G165" s="143" t="s">
        <v>205</v>
      </c>
      <c r="H165" s="144">
        <v>1234.711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39</v>
      </c>
      <c r="P165" s="150">
        <f t="shared" si="21"/>
        <v>0</v>
      </c>
      <c r="Q165" s="150">
        <v>2.2499999999999999E-4</v>
      </c>
      <c r="R165" s="150">
        <f t="shared" si="22"/>
        <v>0.27780997499999999</v>
      </c>
      <c r="S165" s="150">
        <v>0</v>
      </c>
      <c r="T165" s="151">
        <f t="shared" si="23"/>
        <v>0</v>
      </c>
      <c r="AR165" s="152" t="s">
        <v>163</v>
      </c>
      <c r="AT165" s="152" t="s">
        <v>159</v>
      </c>
      <c r="AU165" s="152" t="s">
        <v>85</v>
      </c>
      <c r="AY165" s="13" t="s">
        <v>157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85</v>
      </c>
      <c r="BK165" s="153">
        <f t="shared" si="29"/>
        <v>0</v>
      </c>
      <c r="BL165" s="13" t="s">
        <v>163</v>
      </c>
      <c r="BM165" s="152" t="s">
        <v>504</v>
      </c>
    </row>
    <row r="166" spans="2:65" s="1" customFormat="1" ht="24.2" customHeight="1">
      <c r="B166" s="139"/>
      <c r="C166" s="140" t="s">
        <v>236</v>
      </c>
      <c r="D166" s="140" t="s">
        <v>159</v>
      </c>
      <c r="E166" s="141" t="s">
        <v>505</v>
      </c>
      <c r="F166" s="142" t="s">
        <v>506</v>
      </c>
      <c r="G166" s="143" t="s">
        <v>205</v>
      </c>
      <c r="H166" s="144">
        <v>1234.711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39</v>
      </c>
      <c r="P166" s="150">
        <f t="shared" si="21"/>
        <v>0</v>
      </c>
      <c r="Q166" s="150">
        <v>3.15E-2</v>
      </c>
      <c r="R166" s="150">
        <f t="shared" si="22"/>
        <v>38.893396500000001</v>
      </c>
      <c r="S166" s="150">
        <v>0</v>
      </c>
      <c r="T166" s="151">
        <f t="shared" si="23"/>
        <v>0</v>
      </c>
      <c r="AR166" s="152" t="s">
        <v>163</v>
      </c>
      <c r="AT166" s="152" t="s">
        <v>159</v>
      </c>
      <c r="AU166" s="152" t="s">
        <v>85</v>
      </c>
      <c r="AY166" s="13" t="s">
        <v>157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85</v>
      </c>
      <c r="BK166" s="153">
        <f t="shared" si="29"/>
        <v>0</v>
      </c>
      <c r="BL166" s="13" t="s">
        <v>163</v>
      </c>
      <c r="BM166" s="152" t="s">
        <v>507</v>
      </c>
    </row>
    <row r="167" spans="2:65" s="1" customFormat="1" ht="24.2" customHeight="1">
      <c r="B167" s="139"/>
      <c r="C167" s="140" t="s">
        <v>241</v>
      </c>
      <c r="D167" s="140" t="s">
        <v>159</v>
      </c>
      <c r="E167" s="141" t="s">
        <v>508</v>
      </c>
      <c r="F167" s="142" t="s">
        <v>509</v>
      </c>
      <c r="G167" s="143" t="s">
        <v>205</v>
      </c>
      <c r="H167" s="144">
        <v>855.43100000000004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39</v>
      </c>
      <c r="P167" s="150">
        <f t="shared" si="21"/>
        <v>0</v>
      </c>
      <c r="Q167" s="150">
        <v>4.725E-3</v>
      </c>
      <c r="R167" s="150">
        <f t="shared" si="22"/>
        <v>4.041911475</v>
      </c>
      <c r="S167" s="150">
        <v>0</v>
      </c>
      <c r="T167" s="151">
        <f t="shared" si="23"/>
        <v>0</v>
      </c>
      <c r="AR167" s="152" t="s">
        <v>163</v>
      </c>
      <c r="AT167" s="152" t="s">
        <v>159</v>
      </c>
      <c r="AU167" s="152" t="s">
        <v>85</v>
      </c>
      <c r="AY167" s="13" t="s">
        <v>157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85</v>
      </c>
      <c r="BK167" s="153">
        <f t="shared" si="29"/>
        <v>0</v>
      </c>
      <c r="BL167" s="13" t="s">
        <v>163</v>
      </c>
      <c r="BM167" s="152" t="s">
        <v>510</v>
      </c>
    </row>
    <row r="168" spans="2:65" s="1" customFormat="1" ht="24.2" customHeight="1">
      <c r="B168" s="139"/>
      <c r="C168" s="140" t="s">
        <v>247</v>
      </c>
      <c r="D168" s="140" t="s">
        <v>159</v>
      </c>
      <c r="E168" s="141" t="s">
        <v>511</v>
      </c>
      <c r="F168" s="142" t="s">
        <v>512</v>
      </c>
      <c r="G168" s="143" t="s">
        <v>205</v>
      </c>
      <c r="H168" s="144">
        <v>1234.711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39</v>
      </c>
      <c r="P168" s="150">
        <f t="shared" si="21"/>
        <v>0</v>
      </c>
      <c r="Q168" s="150">
        <v>1.54E-4</v>
      </c>
      <c r="R168" s="150">
        <f t="shared" si="22"/>
        <v>0.190145494</v>
      </c>
      <c r="S168" s="150">
        <v>0</v>
      </c>
      <c r="T168" s="151">
        <f t="shared" si="23"/>
        <v>0</v>
      </c>
      <c r="AR168" s="152" t="s">
        <v>163</v>
      </c>
      <c r="AT168" s="152" t="s">
        <v>159</v>
      </c>
      <c r="AU168" s="152" t="s">
        <v>85</v>
      </c>
      <c r="AY168" s="13" t="s">
        <v>157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85</v>
      </c>
      <c r="BK168" s="153">
        <f t="shared" si="29"/>
        <v>0</v>
      </c>
      <c r="BL168" s="13" t="s">
        <v>163</v>
      </c>
      <c r="BM168" s="152" t="s">
        <v>513</v>
      </c>
    </row>
    <row r="169" spans="2:65" s="1" customFormat="1" ht="24.2" customHeight="1">
      <c r="B169" s="139"/>
      <c r="C169" s="140" t="s">
        <v>251</v>
      </c>
      <c r="D169" s="140" t="s">
        <v>159</v>
      </c>
      <c r="E169" s="141" t="s">
        <v>514</v>
      </c>
      <c r="F169" s="142" t="s">
        <v>515</v>
      </c>
      <c r="G169" s="143" t="s">
        <v>162</v>
      </c>
      <c r="H169" s="144">
        <v>23.274999999999999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39</v>
      </c>
      <c r="P169" s="150">
        <f t="shared" si="21"/>
        <v>0</v>
      </c>
      <c r="Q169" s="150">
        <v>2.1940735</v>
      </c>
      <c r="R169" s="150">
        <f t="shared" si="22"/>
        <v>51.067060712499995</v>
      </c>
      <c r="S169" s="150">
        <v>0</v>
      </c>
      <c r="T169" s="151">
        <f t="shared" si="23"/>
        <v>0</v>
      </c>
      <c r="AR169" s="152" t="s">
        <v>163</v>
      </c>
      <c r="AT169" s="152" t="s">
        <v>159</v>
      </c>
      <c r="AU169" s="152" t="s">
        <v>85</v>
      </c>
      <c r="AY169" s="13" t="s">
        <v>157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85</v>
      </c>
      <c r="BK169" s="153">
        <f t="shared" si="29"/>
        <v>0</v>
      </c>
      <c r="BL169" s="13" t="s">
        <v>163</v>
      </c>
      <c r="BM169" s="152" t="s">
        <v>516</v>
      </c>
    </row>
    <row r="170" spans="2:65" s="1" customFormat="1" ht="37.9" customHeight="1">
      <c r="B170" s="139"/>
      <c r="C170" s="140" t="s">
        <v>7</v>
      </c>
      <c r="D170" s="140" t="s">
        <v>159</v>
      </c>
      <c r="E170" s="141" t="s">
        <v>517</v>
      </c>
      <c r="F170" s="142" t="s">
        <v>518</v>
      </c>
      <c r="G170" s="143" t="s">
        <v>205</v>
      </c>
      <c r="H170" s="144">
        <v>232.75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39</v>
      </c>
      <c r="P170" s="150">
        <f t="shared" si="21"/>
        <v>0</v>
      </c>
      <c r="Q170" s="150">
        <v>3.52441E-3</v>
      </c>
      <c r="R170" s="150">
        <f t="shared" si="22"/>
        <v>0.82030642749999994</v>
      </c>
      <c r="S170" s="150">
        <v>0</v>
      </c>
      <c r="T170" s="151">
        <f t="shared" si="23"/>
        <v>0</v>
      </c>
      <c r="AR170" s="152" t="s">
        <v>163</v>
      </c>
      <c r="AT170" s="152" t="s">
        <v>159</v>
      </c>
      <c r="AU170" s="152" t="s">
        <v>85</v>
      </c>
      <c r="AY170" s="13" t="s">
        <v>157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85</v>
      </c>
      <c r="BK170" s="153">
        <f t="shared" si="29"/>
        <v>0</v>
      </c>
      <c r="BL170" s="13" t="s">
        <v>163</v>
      </c>
      <c r="BM170" s="152" t="s">
        <v>519</v>
      </c>
    </row>
    <row r="171" spans="2:65" s="1" customFormat="1" ht="21.75" customHeight="1">
      <c r="B171" s="139"/>
      <c r="C171" s="140" t="s">
        <v>258</v>
      </c>
      <c r="D171" s="140" t="s">
        <v>159</v>
      </c>
      <c r="E171" s="141" t="s">
        <v>520</v>
      </c>
      <c r="F171" s="142" t="s">
        <v>521</v>
      </c>
      <c r="G171" s="143" t="s">
        <v>162</v>
      </c>
      <c r="H171" s="144">
        <v>23.274999999999999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39</v>
      </c>
      <c r="P171" s="150">
        <f t="shared" si="21"/>
        <v>0</v>
      </c>
      <c r="Q171" s="150">
        <v>1.837</v>
      </c>
      <c r="R171" s="150">
        <f t="shared" si="22"/>
        <v>42.756174999999999</v>
      </c>
      <c r="S171" s="150">
        <v>0</v>
      </c>
      <c r="T171" s="151">
        <f t="shared" si="23"/>
        <v>0</v>
      </c>
      <c r="AR171" s="152" t="s">
        <v>163</v>
      </c>
      <c r="AT171" s="152" t="s">
        <v>159</v>
      </c>
      <c r="AU171" s="152" t="s">
        <v>85</v>
      </c>
      <c r="AY171" s="13" t="s">
        <v>157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85</v>
      </c>
      <c r="BK171" s="153">
        <f t="shared" si="29"/>
        <v>0</v>
      </c>
      <c r="BL171" s="13" t="s">
        <v>163</v>
      </c>
      <c r="BM171" s="152" t="s">
        <v>522</v>
      </c>
    </row>
    <row r="172" spans="2:65" s="1" customFormat="1" ht="21.75" customHeight="1">
      <c r="B172" s="139"/>
      <c r="C172" s="140" t="s">
        <v>262</v>
      </c>
      <c r="D172" s="140" t="s">
        <v>159</v>
      </c>
      <c r="E172" s="141" t="s">
        <v>523</v>
      </c>
      <c r="F172" s="142" t="s">
        <v>524</v>
      </c>
      <c r="G172" s="143" t="s">
        <v>205</v>
      </c>
      <c r="H172" s="144">
        <v>494.5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39</v>
      </c>
      <c r="P172" s="150">
        <f t="shared" si="21"/>
        <v>0</v>
      </c>
      <c r="Q172" s="150">
        <v>0.1236</v>
      </c>
      <c r="R172" s="150">
        <f t="shared" si="22"/>
        <v>61.120200000000004</v>
      </c>
      <c r="S172" s="150">
        <v>0</v>
      </c>
      <c r="T172" s="151">
        <f t="shared" si="23"/>
        <v>0</v>
      </c>
      <c r="AR172" s="152" t="s">
        <v>163</v>
      </c>
      <c r="AT172" s="152" t="s">
        <v>159</v>
      </c>
      <c r="AU172" s="152" t="s">
        <v>85</v>
      </c>
      <c r="AY172" s="13" t="s">
        <v>157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85</v>
      </c>
      <c r="BK172" s="153">
        <f t="shared" si="29"/>
        <v>0</v>
      </c>
      <c r="BL172" s="13" t="s">
        <v>163</v>
      </c>
      <c r="BM172" s="152" t="s">
        <v>525</v>
      </c>
    </row>
    <row r="173" spans="2:65" s="1" customFormat="1" ht="16.5" customHeight="1">
      <c r="B173" s="139"/>
      <c r="C173" s="140" t="s">
        <v>266</v>
      </c>
      <c r="D173" s="140" t="s">
        <v>159</v>
      </c>
      <c r="E173" s="141" t="s">
        <v>526</v>
      </c>
      <c r="F173" s="142" t="s">
        <v>527</v>
      </c>
      <c r="G173" s="143" t="s">
        <v>245</v>
      </c>
      <c r="H173" s="144">
        <v>36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39</v>
      </c>
      <c r="P173" s="150">
        <f t="shared" si="21"/>
        <v>0</v>
      </c>
      <c r="Q173" s="150">
        <v>0.10896</v>
      </c>
      <c r="R173" s="150">
        <f t="shared" si="22"/>
        <v>3.9225599999999998</v>
      </c>
      <c r="S173" s="150">
        <v>0</v>
      </c>
      <c r="T173" s="151">
        <f t="shared" si="23"/>
        <v>0</v>
      </c>
      <c r="AR173" s="152" t="s">
        <v>163</v>
      </c>
      <c r="AT173" s="152" t="s">
        <v>159</v>
      </c>
      <c r="AU173" s="152" t="s">
        <v>85</v>
      </c>
      <c r="AY173" s="13" t="s">
        <v>157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85</v>
      </c>
      <c r="BK173" s="153">
        <f t="shared" si="29"/>
        <v>0</v>
      </c>
      <c r="BL173" s="13" t="s">
        <v>163</v>
      </c>
      <c r="BM173" s="152" t="s">
        <v>528</v>
      </c>
    </row>
    <row r="174" spans="2:65" s="1" customFormat="1" ht="24.2" customHeight="1">
      <c r="B174" s="139"/>
      <c r="C174" s="140" t="s">
        <v>270</v>
      </c>
      <c r="D174" s="140" t="s">
        <v>159</v>
      </c>
      <c r="E174" s="141" t="s">
        <v>529</v>
      </c>
      <c r="F174" s="142" t="s">
        <v>530</v>
      </c>
      <c r="G174" s="143" t="s">
        <v>245</v>
      </c>
      <c r="H174" s="144">
        <v>34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39</v>
      </c>
      <c r="P174" s="150">
        <f t="shared" si="21"/>
        <v>0</v>
      </c>
      <c r="Q174" s="150">
        <v>1.7495875000000001E-2</v>
      </c>
      <c r="R174" s="150">
        <f t="shared" si="22"/>
        <v>0.59485975000000002</v>
      </c>
      <c r="S174" s="150">
        <v>0</v>
      </c>
      <c r="T174" s="151">
        <f t="shared" si="23"/>
        <v>0</v>
      </c>
      <c r="AR174" s="152" t="s">
        <v>163</v>
      </c>
      <c r="AT174" s="152" t="s">
        <v>159</v>
      </c>
      <c r="AU174" s="152" t="s">
        <v>85</v>
      </c>
      <c r="AY174" s="13" t="s">
        <v>157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85</v>
      </c>
      <c r="BK174" s="153">
        <f t="shared" si="29"/>
        <v>0</v>
      </c>
      <c r="BL174" s="13" t="s">
        <v>163</v>
      </c>
      <c r="BM174" s="152" t="s">
        <v>531</v>
      </c>
    </row>
    <row r="175" spans="2:65" s="1" customFormat="1" ht="24.2" customHeight="1">
      <c r="B175" s="139"/>
      <c r="C175" s="154" t="s">
        <v>274</v>
      </c>
      <c r="D175" s="154" t="s">
        <v>242</v>
      </c>
      <c r="E175" s="155" t="s">
        <v>532</v>
      </c>
      <c r="F175" s="156" t="s">
        <v>533</v>
      </c>
      <c r="G175" s="157" t="s">
        <v>245</v>
      </c>
      <c r="H175" s="158">
        <v>34</v>
      </c>
      <c r="I175" s="159"/>
      <c r="J175" s="160">
        <f t="shared" si="20"/>
        <v>0</v>
      </c>
      <c r="K175" s="161"/>
      <c r="L175" s="162"/>
      <c r="M175" s="163" t="s">
        <v>1</v>
      </c>
      <c r="N175" s="164" t="s">
        <v>39</v>
      </c>
      <c r="P175" s="150">
        <f t="shared" si="21"/>
        <v>0</v>
      </c>
      <c r="Q175" s="150">
        <v>1.37E-2</v>
      </c>
      <c r="R175" s="150">
        <f t="shared" si="22"/>
        <v>0.46579999999999999</v>
      </c>
      <c r="S175" s="150">
        <v>0</v>
      </c>
      <c r="T175" s="151">
        <f t="shared" si="23"/>
        <v>0</v>
      </c>
      <c r="AR175" s="152" t="s">
        <v>187</v>
      </c>
      <c r="AT175" s="152" t="s">
        <v>242</v>
      </c>
      <c r="AU175" s="152" t="s">
        <v>85</v>
      </c>
      <c r="AY175" s="13" t="s">
        <v>157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85</v>
      </c>
      <c r="BK175" s="153">
        <f t="shared" si="29"/>
        <v>0</v>
      </c>
      <c r="BL175" s="13" t="s">
        <v>163</v>
      </c>
      <c r="BM175" s="152" t="s">
        <v>534</v>
      </c>
    </row>
    <row r="176" spans="2:65" s="1" customFormat="1" ht="24.2" customHeight="1">
      <c r="B176" s="139"/>
      <c r="C176" s="140" t="s">
        <v>280</v>
      </c>
      <c r="D176" s="140" t="s">
        <v>159</v>
      </c>
      <c r="E176" s="141" t="s">
        <v>535</v>
      </c>
      <c r="F176" s="142" t="s">
        <v>536</v>
      </c>
      <c r="G176" s="143" t="s">
        <v>245</v>
      </c>
      <c r="H176" s="144">
        <v>2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39</v>
      </c>
      <c r="P176" s="150">
        <f t="shared" si="21"/>
        <v>0</v>
      </c>
      <c r="Q176" s="150">
        <v>3.4771749999999997E-2</v>
      </c>
      <c r="R176" s="150">
        <f t="shared" si="22"/>
        <v>6.9543499999999994E-2</v>
      </c>
      <c r="S176" s="150">
        <v>0</v>
      </c>
      <c r="T176" s="151">
        <f t="shared" si="23"/>
        <v>0</v>
      </c>
      <c r="AR176" s="152" t="s">
        <v>163</v>
      </c>
      <c r="AT176" s="152" t="s">
        <v>159</v>
      </c>
      <c r="AU176" s="152" t="s">
        <v>85</v>
      </c>
      <c r="AY176" s="13" t="s">
        <v>157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85</v>
      </c>
      <c r="BK176" s="153">
        <f t="shared" si="29"/>
        <v>0</v>
      </c>
      <c r="BL176" s="13" t="s">
        <v>163</v>
      </c>
      <c r="BM176" s="152" t="s">
        <v>537</v>
      </c>
    </row>
    <row r="177" spans="2:65" s="1" customFormat="1" ht="24.2" customHeight="1">
      <c r="B177" s="139"/>
      <c r="C177" s="154" t="s">
        <v>288</v>
      </c>
      <c r="D177" s="154" t="s">
        <v>242</v>
      </c>
      <c r="E177" s="155" t="s">
        <v>538</v>
      </c>
      <c r="F177" s="156" t="s">
        <v>539</v>
      </c>
      <c r="G177" s="157" t="s">
        <v>245</v>
      </c>
      <c r="H177" s="158">
        <v>2</v>
      </c>
      <c r="I177" s="159"/>
      <c r="J177" s="160">
        <f t="shared" si="20"/>
        <v>0</v>
      </c>
      <c r="K177" s="161"/>
      <c r="L177" s="162"/>
      <c r="M177" s="163" t="s">
        <v>1</v>
      </c>
      <c r="N177" s="164" t="s">
        <v>39</v>
      </c>
      <c r="P177" s="150">
        <f t="shared" si="21"/>
        <v>0</v>
      </c>
      <c r="Q177" s="150">
        <v>1.61E-2</v>
      </c>
      <c r="R177" s="150">
        <f t="shared" si="22"/>
        <v>3.2199999999999999E-2</v>
      </c>
      <c r="S177" s="150">
        <v>0</v>
      </c>
      <c r="T177" s="151">
        <f t="shared" si="23"/>
        <v>0</v>
      </c>
      <c r="AR177" s="152" t="s">
        <v>187</v>
      </c>
      <c r="AT177" s="152" t="s">
        <v>242</v>
      </c>
      <c r="AU177" s="152" t="s">
        <v>85</v>
      </c>
      <c r="AY177" s="13" t="s">
        <v>157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85</v>
      </c>
      <c r="BK177" s="153">
        <f t="shared" si="29"/>
        <v>0</v>
      </c>
      <c r="BL177" s="13" t="s">
        <v>163</v>
      </c>
      <c r="BM177" s="152" t="s">
        <v>540</v>
      </c>
    </row>
    <row r="178" spans="2:65" s="11" customFormat="1" ht="22.9" customHeight="1">
      <c r="B178" s="127"/>
      <c r="D178" s="128" t="s">
        <v>72</v>
      </c>
      <c r="E178" s="137" t="s">
        <v>192</v>
      </c>
      <c r="F178" s="137" t="s">
        <v>235</v>
      </c>
      <c r="I178" s="130"/>
      <c r="J178" s="138">
        <f>BK178</f>
        <v>0</v>
      </c>
      <c r="L178" s="127"/>
      <c r="M178" s="132"/>
      <c r="P178" s="133">
        <f>SUM(P179:P201)</f>
        <v>0</v>
      </c>
      <c r="R178" s="133">
        <f>SUM(R179:R201)</f>
        <v>20.891453035000001</v>
      </c>
      <c r="T178" s="134">
        <f>SUM(T179:T201)</f>
        <v>167.81160600000001</v>
      </c>
      <c r="AR178" s="128" t="s">
        <v>80</v>
      </c>
      <c r="AT178" s="135" t="s">
        <v>72</v>
      </c>
      <c r="AU178" s="135" t="s">
        <v>80</v>
      </c>
      <c r="AY178" s="128" t="s">
        <v>157</v>
      </c>
      <c r="BK178" s="136">
        <f>SUM(BK179:BK201)</f>
        <v>0</v>
      </c>
    </row>
    <row r="179" spans="2:65" s="1" customFormat="1" ht="24.2" customHeight="1">
      <c r="B179" s="139"/>
      <c r="C179" s="140" t="s">
        <v>292</v>
      </c>
      <c r="D179" s="140" t="s">
        <v>159</v>
      </c>
      <c r="E179" s="141" t="s">
        <v>541</v>
      </c>
      <c r="F179" s="142" t="s">
        <v>542</v>
      </c>
      <c r="G179" s="143" t="s">
        <v>205</v>
      </c>
      <c r="H179" s="144">
        <v>494.5</v>
      </c>
      <c r="I179" s="145"/>
      <c r="J179" s="146">
        <f t="shared" ref="J179:J201" si="30">ROUND(I179*H179,2)</f>
        <v>0</v>
      </c>
      <c r="K179" s="147"/>
      <c r="L179" s="28"/>
      <c r="M179" s="148" t="s">
        <v>1</v>
      </c>
      <c r="N179" s="149" t="s">
        <v>39</v>
      </c>
      <c r="P179" s="150">
        <f t="shared" ref="P179:P201" si="31">O179*H179</f>
        <v>0</v>
      </c>
      <c r="Q179" s="150">
        <v>4.2198630000000001E-2</v>
      </c>
      <c r="R179" s="150">
        <f t="shared" ref="R179:R201" si="32">Q179*H179</f>
        <v>20.867222535</v>
      </c>
      <c r="S179" s="150">
        <v>0</v>
      </c>
      <c r="T179" s="151">
        <f t="shared" ref="T179:T201" si="33">S179*H179</f>
        <v>0</v>
      </c>
      <c r="AR179" s="152" t="s">
        <v>163</v>
      </c>
      <c r="AT179" s="152" t="s">
        <v>159</v>
      </c>
      <c r="AU179" s="152" t="s">
        <v>85</v>
      </c>
      <c r="AY179" s="13" t="s">
        <v>157</v>
      </c>
      <c r="BE179" s="153">
        <f t="shared" ref="BE179:BE201" si="34">IF(N179="základná",J179,0)</f>
        <v>0</v>
      </c>
      <c r="BF179" s="153">
        <f t="shared" ref="BF179:BF201" si="35">IF(N179="znížená",J179,0)</f>
        <v>0</v>
      </c>
      <c r="BG179" s="153">
        <f t="shared" ref="BG179:BG201" si="36">IF(N179="zákl. prenesená",J179,0)</f>
        <v>0</v>
      </c>
      <c r="BH179" s="153">
        <f t="shared" ref="BH179:BH201" si="37">IF(N179="zníž. prenesená",J179,0)</f>
        <v>0</v>
      </c>
      <c r="BI179" s="153">
        <f t="shared" ref="BI179:BI201" si="38">IF(N179="nulová",J179,0)</f>
        <v>0</v>
      </c>
      <c r="BJ179" s="13" t="s">
        <v>85</v>
      </c>
      <c r="BK179" s="153">
        <f t="shared" ref="BK179:BK201" si="39">ROUND(I179*H179,2)</f>
        <v>0</v>
      </c>
      <c r="BL179" s="13" t="s">
        <v>163</v>
      </c>
      <c r="BM179" s="152" t="s">
        <v>543</v>
      </c>
    </row>
    <row r="180" spans="2:65" s="1" customFormat="1" ht="16.5" customHeight="1">
      <c r="B180" s="139"/>
      <c r="C180" s="140" t="s">
        <v>295</v>
      </c>
      <c r="D180" s="140" t="s">
        <v>159</v>
      </c>
      <c r="E180" s="141" t="s">
        <v>544</v>
      </c>
      <c r="F180" s="142" t="s">
        <v>545</v>
      </c>
      <c r="G180" s="143" t="s">
        <v>205</v>
      </c>
      <c r="H180" s="144">
        <v>494.5</v>
      </c>
      <c r="I180" s="145"/>
      <c r="J180" s="146">
        <f t="shared" si="30"/>
        <v>0</v>
      </c>
      <c r="K180" s="147"/>
      <c r="L180" s="28"/>
      <c r="M180" s="148" t="s">
        <v>1</v>
      </c>
      <c r="N180" s="149" t="s">
        <v>39</v>
      </c>
      <c r="P180" s="150">
        <f t="shared" si="31"/>
        <v>0</v>
      </c>
      <c r="Q180" s="150">
        <v>4.8999999999999998E-5</v>
      </c>
      <c r="R180" s="150">
        <f t="shared" si="32"/>
        <v>2.4230499999999999E-2</v>
      </c>
      <c r="S180" s="150">
        <v>0</v>
      </c>
      <c r="T180" s="151">
        <f t="shared" si="33"/>
        <v>0</v>
      </c>
      <c r="AR180" s="152" t="s">
        <v>163</v>
      </c>
      <c r="AT180" s="152" t="s">
        <v>159</v>
      </c>
      <c r="AU180" s="152" t="s">
        <v>85</v>
      </c>
      <c r="AY180" s="13" t="s">
        <v>157</v>
      </c>
      <c r="BE180" s="153">
        <f t="shared" si="34"/>
        <v>0</v>
      </c>
      <c r="BF180" s="153">
        <f t="shared" si="35"/>
        <v>0</v>
      </c>
      <c r="BG180" s="153">
        <f t="shared" si="36"/>
        <v>0</v>
      </c>
      <c r="BH180" s="153">
        <f t="shared" si="37"/>
        <v>0</v>
      </c>
      <c r="BI180" s="153">
        <f t="shared" si="38"/>
        <v>0</v>
      </c>
      <c r="BJ180" s="13" t="s">
        <v>85</v>
      </c>
      <c r="BK180" s="153">
        <f t="shared" si="39"/>
        <v>0</v>
      </c>
      <c r="BL180" s="13" t="s">
        <v>163</v>
      </c>
      <c r="BM180" s="152" t="s">
        <v>546</v>
      </c>
    </row>
    <row r="181" spans="2:65" s="1" customFormat="1" ht="33" customHeight="1">
      <c r="B181" s="139"/>
      <c r="C181" s="140" t="s">
        <v>303</v>
      </c>
      <c r="D181" s="140" t="s">
        <v>159</v>
      </c>
      <c r="E181" s="141" t="s">
        <v>547</v>
      </c>
      <c r="F181" s="142" t="s">
        <v>548</v>
      </c>
      <c r="G181" s="143" t="s">
        <v>162</v>
      </c>
      <c r="H181" s="144">
        <v>1.2</v>
      </c>
      <c r="I181" s="145"/>
      <c r="J181" s="146">
        <f t="shared" si="30"/>
        <v>0</v>
      </c>
      <c r="K181" s="147"/>
      <c r="L181" s="28"/>
      <c r="M181" s="148" t="s">
        <v>1</v>
      </c>
      <c r="N181" s="149" t="s">
        <v>39</v>
      </c>
      <c r="P181" s="150">
        <f t="shared" si="31"/>
        <v>0</v>
      </c>
      <c r="Q181" s="150">
        <v>0</v>
      </c>
      <c r="R181" s="150">
        <f t="shared" si="32"/>
        <v>0</v>
      </c>
      <c r="S181" s="150">
        <v>2.4</v>
      </c>
      <c r="T181" s="151">
        <f t="shared" si="33"/>
        <v>2.88</v>
      </c>
      <c r="AR181" s="152" t="s">
        <v>163</v>
      </c>
      <c r="AT181" s="152" t="s">
        <v>159</v>
      </c>
      <c r="AU181" s="152" t="s">
        <v>85</v>
      </c>
      <c r="AY181" s="13" t="s">
        <v>157</v>
      </c>
      <c r="BE181" s="153">
        <f t="shared" si="34"/>
        <v>0</v>
      </c>
      <c r="BF181" s="153">
        <f t="shared" si="35"/>
        <v>0</v>
      </c>
      <c r="BG181" s="153">
        <f t="shared" si="36"/>
        <v>0</v>
      </c>
      <c r="BH181" s="153">
        <f t="shared" si="37"/>
        <v>0</v>
      </c>
      <c r="BI181" s="153">
        <f t="shared" si="38"/>
        <v>0</v>
      </c>
      <c r="BJ181" s="13" t="s">
        <v>85</v>
      </c>
      <c r="BK181" s="153">
        <f t="shared" si="39"/>
        <v>0</v>
      </c>
      <c r="BL181" s="13" t="s">
        <v>163</v>
      </c>
      <c r="BM181" s="152" t="s">
        <v>549</v>
      </c>
    </row>
    <row r="182" spans="2:65" s="1" customFormat="1" ht="55.5" customHeight="1">
      <c r="B182" s="139"/>
      <c r="C182" s="140" t="s">
        <v>307</v>
      </c>
      <c r="D182" s="140" t="s">
        <v>159</v>
      </c>
      <c r="E182" s="141" t="s">
        <v>550</v>
      </c>
      <c r="F182" s="142" t="s">
        <v>551</v>
      </c>
      <c r="G182" s="143" t="s">
        <v>205</v>
      </c>
      <c r="H182" s="144">
        <v>56.82</v>
      </c>
      <c r="I182" s="145"/>
      <c r="J182" s="146">
        <f t="shared" si="30"/>
        <v>0</v>
      </c>
      <c r="K182" s="147"/>
      <c r="L182" s="28"/>
      <c r="M182" s="148" t="s">
        <v>1</v>
      </c>
      <c r="N182" s="149" t="s">
        <v>39</v>
      </c>
      <c r="P182" s="150">
        <f t="shared" si="31"/>
        <v>0</v>
      </c>
      <c r="Q182" s="150">
        <v>0</v>
      </c>
      <c r="R182" s="150">
        <f t="shared" si="32"/>
        <v>0</v>
      </c>
      <c r="S182" s="150">
        <v>0.26100000000000001</v>
      </c>
      <c r="T182" s="151">
        <f t="shared" si="33"/>
        <v>14.830020000000001</v>
      </c>
      <c r="AR182" s="152" t="s">
        <v>163</v>
      </c>
      <c r="AT182" s="152" t="s">
        <v>159</v>
      </c>
      <c r="AU182" s="152" t="s">
        <v>85</v>
      </c>
      <c r="AY182" s="13" t="s">
        <v>157</v>
      </c>
      <c r="BE182" s="153">
        <f t="shared" si="34"/>
        <v>0</v>
      </c>
      <c r="BF182" s="153">
        <f t="shared" si="35"/>
        <v>0</v>
      </c>
      <c r="BG182" s="153">
        <f t="shared" si="36"/>
        <v>0</v>
      </c>
      <c r="BH182" s="153">
        <f t="shared" si="37"/>
        <v>0</v>
      </c>
      <c r="BI182" s="153">
        <f t="shared" si="38"/>
        <v>0</v>
      </c>
      <c r="BJ182" s="13" t="s">
        <v>85</v>
      </c>
      <c r="BK182" s="153">
        <f t="shared" si="39"/>
        <v>0</v>
      </c>
      <c r="BL182" s="13" t="s">
        <v>163</v>
      </c>
      <c r="BM182" s="152" t="s">
        <v>552</v>
      </c>
    </row>
    <row r="183" spans="2:65" s="1" customFormat="1" ht="24.2" customHeight="1">
      <c r="B183" s="139"/>
      <c r="C183" s="140" t="s">
        <v>311</v>
      </c>
      <c r="D183" s="140" t="s">
        <v>159</v>
      </c>
      <c r="E183" s="141" t="s">
        <v>553</v>
      </c>
      <c r="F183" s="142" t="s">
        <v>554</v>
      </c>
      <c r="G183" s="143" t="s">
        <v>239</v>
      </c>
      <c r="H183" s="144">
        <v>2.8</v>
      </c>
      <c r="I183" s="145"/>
      <c r="J183" s="146">
        <f t="shared" si="30"/>
        <v>0</v>
      </c>
      <c r="K183" s="147"/>
      <c r="L183" s="28"/>
      <c r="M183" s="148" t="s">
        <v>1</v>
      </c>
      <c r="N183" s="149" t="s">
        <v>39</v>
      </c>
      <c r="P183" s="150">
        <f t="shared" si="31"/>
        <v>0</v>
      </c>
      <c r="Q183" s="150">
        <v>0</v>
      </c>
      <c r="R183" s="150">
        <f t="shared" si="32"/>
        <v>0</v>
      </c>
      <c r="S183" s="150">
        <v>0.14399999999999999</v>
      </c>
      <c r="T183" s="151">
        <f t="shared" si="33"/>
        <v>0.40319999999999995</v>
      </c>
      <c r="AR183" s="152" t="s">
        <v>163</v>
      </c>
      <c r="AT183" s="152" t="s">
        <v>159</v>
      </c>
      <c r="AU183" s="152" t="s">
        <v>85</v>
      </c>
      <c r="AY183" s="13" t="s">
        <v>157</v>
      </c>
      <c r="BE183" s="153">
        <f t="shared" si="34"/>
        <v>0</v>
      </c>
      <c r="BF183" s="153">
        <f t="shared" si="35"/>
        <v>0</v>
      </c>
      <c r="BG183" s="153">
        <f t="shared" si="36"/>
        <v>0</v>
      </c>
      <c r="BH183" s="153">
        <f t="shared" si="37"/>
        <v>0</v>
      </c>
      <c r="BI183" s="153">
        <f t="shared" si="38"/>
        <v>0</v>
      </c>
      <c r="BJ183" s="13" t="s">
        <v>85</v>
      </c>
      <c r="BK183" s="153">
        <f t="shared" si="39"/>
        <v>0</v>
      </c>
      <c r="BL183" s="13" t="s">
        <v>163</v>
      </c>
      <c r="BM183" s="152" t="s">
        <v>555</v>
      </c>
    </row>
    <row r="184" spans="2:65" s="1" customFormat="1" ht="37.9" customHeight="1">
      <c r="B184" s="139"/>
      <c r="C184" s="140" t="s">
        <v>315</v>
      </c>
      <c r="D184" s="140" t="s">
        <v>159</v>
      </c>
      <c r="E184" s="141" t="s">
        <v>556</v>
      </c>
      <c r="F184" s="142" t="s">
        <v>557</v>
      </c>
      <c r="G184" s="143" t="s">
        <v>162</v>
      </c>
      <c r="H184" s="144">
        <v>27.852</v>
      </c>
      <c r="I184" s="145"/>
      <c r="J184" s="146">
        <f t="shared" si="30"/>
        <v>0</v>
      </c>
      <c r="K184" s="147"/>
      <c r="L184" s="28"/>
      <c r="M184" s="148" t="s">
        <v>1</v>
      </c>
      <c r="N184" s="149" t="s">
        <v>39</v>
      </c>
      <c r="P184" s="150">
        <f t="shared" si="31"/>
        <v>0</v>
      </c>
      <c r="Q184" s="150">
        <v>0</v>
      </c>
      <c r="R184" s="150">
        <f t="shared" si="32"/>
        <v>0</v>
      </c>
      <c r="S184" s="150">
        <v>2.2000000000000002</v>
      </c>
      <c r="T184" s="151">
        <f t="shared" si="33"/>
        <v>61.274400000000007</v>
      </c>
      <c r="AR184" s="152" t="s">
        <v>163</v>
      </c>
      <c r="AT184" s="152" t="s">
        <v>159</v>
      </c>
      <c r="AU184" s="152" t="s">
        <v>85</v>
      </c>
      <c r="AY184" s="13" t="s">
        <v>157</v>
      </c>
      <c r="BE184" s="153">
        <f t="shared" si="34"/>
        <v>0</v>
      </c>
      <c r="BF184" s="153">
        <f t="shared" si="35"/>
        <v>0</v>
      </c>
      <c r="BG184" s="153">
        <f t="shared" si="36"/>
        <v>0</v>
      </c>
      <c r="BH184" s="153">
        <f t="shared" si="37"/>
        <v>0</v>
      </c>
      <c r="BI184" s="153">
        <f t="shared" si="38"/>
        <v>0</v>
      </c>
      <c r="BJ184" s="13" t="s">
        <v>85</v>
      </c>
      <c r="BK184" s="153">
        <f t="shared" si="39"/>
        <v>0</v>
      </c>
      <c r="BL184" s="13" t="s">
        <v>163</v>
      </c>
      <c r="BM184" s="152" t="s">
        <v>558</v>
      </c>
    </row>
    <row r="185" spans="2:65" s="1" customFormat="1" ht="37.9" customHeight="1">
      <c r="B185" s="139"/>
      <c r="C185" s="140" t="s">
        <v>319</v>
      </c>
      <c r="D185" s="140" t="s">
        <v>159</v>
      </c>
      <c r="E185" s="141" t="s">
        <v>559</v>
      </c>
      <c r="F185" s="142" t="s">
        <v>560</v>
      </c>
      <c r="G185" s="143" t="s">
        <v>205</v>
      </c>
      <c r="H185" s="144">
        <v>278.52</v>
      </c>
      <c r="I185" s="145"/>
      <c r="J185" s="146">
        <f t="shared" si="30"/>
        <v>0</v>
      </c>
      <c r="K185" s="147"/>
      <c r="L185" s="28"/>
      <c r="M185" s="148" t="s">
        <v>1</v>
      </c>
      <c r="N185" s="149" t="s">
        <v>39</v>
      </c>
      <c r="P185" s="150">
        <f t="shared" si="31"/>
        <v>0</v>
      </c>
      <c r="Q185" s="150">
        <v>0</v>
      </c>
      <c r="R185" s="150">
        <f t="shared" si="32"/>
        <v>0</v>
      </c>
      <c r="S185" s="150">
        <v>6.5000000000000002E-2</v>
      </c>
      <c r="T185" s="151">
        <f t="shared" si="33"/>
        <v>18.1038</v>
      </c>
      <c r="AR185" s="152" t="s">
        <v>163</v>
      </c>
      <c r="AT185" s="152" t="s">
        <v>159</v>
      </c>
      <c r="AU185" s="152" t="s">
        <v>85</v>
      </c>
      <c r="AY185" s="13" t="s">
        <v>157</v>
      </c>
      <c r="BE185" s="153">
        <f t="shared" si="34"/>
        <v>0</v>
      </c>
      <c r="BF185" s="153">
        <f t="shared" si="35"/>
        <v>0</v>
      </c>
      <c r="BG185" s="153">
        <f t="shared" si="36"/>
        <v>0</v>
      </c>
      <c r="BH185" s="153">
        <f t="shared" si="37"/>
        <v>0</v>
      </c>
      <c r="BI185" s="153">
        <f t="shared" si="38"/>
        <v>0</v>
      </c>
      <c r="BJ185" s="13" t="s">
        <v>85</v>
      </c>
      <c r="BK185" s="153">
        <f t="shared" si="39"/>
        <v>0</v>
      </c>
      <c r="BL185" s="13" t="s">
        <v>163</v>
      </c>
      <c r="BM185" s="152" t="s">
        <v>561</v>
      </c>
    </row>
    <row r="186" spans="2:65" s="1" customFormat="1" ht="24.2" customHeight="1">
      <c r="B186" s="139"/>
      <c r="C186" s="140" t="s">
        <v>323</v>
      </c>
      <c r="D186" s="140" t="s">
        <v>159</v>
      </c>
      <c r="E186" s="141" t="s">
        <v>562</v>
      </c>
      <c r="F186" s="142" t="s">
        <v>563</v>
      </c>
      <c r="G186" s="143" t="s">
        <v>245</v>
      </c>
      <c r="H186" s="144">
        <v>11</v>
      </c>
      <c r="I186" s="145"/>
      <c r="J186" s="146">
        <f t="shared" si="30"/>
        <v>0</v>
      </c>
      <c r="K186" s="147"/>
      <c r="L186" s="28"/>
      <c r="M186" s="148" t="s">
        <v>1</v>
      </c>
      <c r="N186" s="149" t="s">
        <v>39</v>
      </c>
      <c r="P186" s="150">
        <f t="shared" si="31"/>
        <v>0</v>
      </c>
      <c r="Q186" s="150">
        <v>0</v>
      </c>
      <c r="R186" s="150">
        <f t="shared" si="32"/>
        <v>0</v>
      </c>
      <c r="S186" s="150">
        <v>1.2E-2</v>
      </c>
      <c r="T186" s="151">
        <f t="shared" si="33"/>
        <v>0.13200000000000001</v>
      </c>
      <c r="AR186" s="152" t="s">
        <v>163</v>
      </c>
      <c r="AT186" s="152" t="s">
        <v>159</v>
      </c>
      <c r="AU186" s="152" t="s">
        <v>85</v>
      </c>
      <c r="AY186" s="13" t="s">
        <v>157</v>
      </c>
      <c r="BE186" s="153">
        <f t="shared" si="34"/>
        <v>0</v>
      </c>
      <c r="BF186" s="153">
        <f t="shared" si="35"/>
        <v>0</v>
      </c>
      <c r="BG186" s="153">
        <f t="shared" si="36"/>
        <v>0</v>
      </c>
      <c r="BH186" s="153">
        <f t="shared" si="37"/>
        <v>0</v>
      </c>
      <c r="BI186" s="153">
        <f t="shared" si="38"/>
        <v>0</v>
      </c>
      <c r="BJ186" s="13" t="s">
        <v>85</v>
      </c>
      <c r="BK186" s="153">
        <f t="shared" si="39"/>
        <v>0</v>
      </c>
      <c r="BL186" s="13" t="s">
        <v>163</v>
      </c>
      <c r="BM186" s="152" t="s">
        <v>564</v>
      </c>
    </row>
    <row r="187" spans="2:65" s="1" customFormat="1" ht="24.2" customHeight="1">
      <c r="B187" s="139"/>
      <c r="C187" s="140" t="s">
        <v>327</v>
      </c>
      <c r="D187" s="140" t="s">
        <v>159</v>
      </c>
      <c r="E187" s="141" t="s">
        <v>565</v>
      </c>
      <c r="F187" s="142" t="s">
        <v>566</v>
      </c>
      <c r="G187" s="143" t="s">
        <v>245</v>
      </c>
      <c r="H187" s="144">
        <v>40</v>
      </c>
      <c r="I187" s="145"/>
      <c r="J187" s="146">
        <f t="shared" si="30"/>
        <v>0</v>
      </c>
      <c r="K187" s="147"/>
      <c r="L187" s="28"/>
      <c r="M187" s="148" t="s">
        <v>1</v>
      </c>
      <c r="N187" s="149" t="s">
        <v>39</v>
      </c>
      <c r="P187" s="150">
        <f t="shared" si="31"/>
        <v>0</v>
      </c>
      <c r="Q187" s="150">
        <v>0</v>
      </c>
      <c r="R187" s="150">
        <f t="shared" si="32"/>
        <v>0</v>
      </c>
      <c r="S187" s="150">
        <v>1.6E-2</v>
      </c>
      <c r="T187" s="151">
        <f t="shared" si="33"/>
        <v>0.64</v>
      </c>
      <c r="AR187" s="152" t="s">
        <v>163</v>
      </c>
      <c r="AT187" s="152" t="s">
        <v>159</v>
      </c>
      <c r="AU187" s="152" t="s">
        <v>85</v>
      </c>
      <c r="AY187" s="13" t="s">
        <v>157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85</v>
      </c>
      <c r="BK187" s="153">
        <f t="shared" si="39"/>
        <v>0</v>
      </c>
      <c r="BL187" s="13" t="s">
        <v>163</v>
      </c>
      <c r="BM187" s="152" t="s">
        <v>567</v>
      </c>
    </row>
    <row r="188" spans="2:65" s="1" customFormat="1" ht="21.75" customHeight="1">
      <c r="B188" s="139"/>
      <c r="C188" s="140" t="s">
        <v>333</v>
      </c>
      <c r="D188" s="140" t="s">
        <v>159</v>
      </c>
      <c r="E188" s="141" t="s">
        <v>568</v>
      </c>
      <c r="F188" s="142" t="s">
        <v>569</v>
      </c>
      <c r="G188" s="143" t="s">
        <v>239</v>
      </c>
      <c r="H188" s="144">
        <v>269.64</v>
      </c>
      <c r="I188" s="145"/>
      <c r="J188" s="146">
        <f t="shared" si="30"/>
        <v>0</v>
      </c>
      <c r="K188" s="147"/>
      <c r="L188" s="28"/>
      <c r="M188" s="148" t="s">
        <v>1</v>
      </c>
      <c r="N188" s="149" t="s">
        <v>39</v>
      </c>
      <c r="P188" s="150">
        <f t="shared" si="31"/>
        <v>0</v>
      </c>
      <c r="Q188" s="150">
        <v>0</v>
      </c>
      <c r="R188" s="150">
        <f t="shared" si="32"/>
        <v>0</v>
      </c>
      <c r="S188" s="150">
        <v>8.0000000000000002E-3</v>
      </c>
      <c r="T188" s="151">
        <f t="shared" si="33"/>
        <v>2.1571199999999999</v>
      </c>
      <c r="AR188" s="152" t="s">
        <v>163</v>
      </c>
      <c r="AT188" s="152" t="s">
        <v>159</v>
      </c>
      <c r="AU188" s="152" t="s">
        <v>85</v>
      </c>
      <c r="AY188" s="13" t="s">
        <v>157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85</v>
      </c>
      <c r="BK188" s="153">
        <f t="shared" si="39"/>
        <v>0</v>
      </c>
      <c r="BL188" s="13" t="s">
        <v>163</v>
      </c>
      <c r="BM188" s="152" t="s">
        <v>570</v>
      </c>
    </row>
    <row r="189" spans="2:65" s="1" customFormat="1" ht="24.2" customHeight="1">
      <c r="B189" s="139"/>
      <c r="C189" s="140" t="s">
        <v>337</v>
      </c>
      <c r="D189" s="140" t="s">
        <v>159</v>
      </c>
      <c r="E189" s="141" t="s">
        <v>571</v>
      </c>
      <c r="F189" s="142" t="s">
        <v>572</v>
      </c>
      <c r="G189" s="143" t="s">
        <v>239</v>
      </c>
      <c r="H189" s="144">
        <v>30.8</v>
      </c>
      <c r="I189" s="145"/>
      <c r="J189" s="146">
        <f t="shared" si="30"/>
        <v>0</v>
      </c>
      <c r="K189" s="147"/>
      <c r="L189" s="28"/>
      <c r="M189" s="148" t="s">
        <v>1</v>
      </c>
      <c r="N189" s="149" t="s">
        <v>39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1.2E-2</v>
      </c>
      <c r="T189" s="151">
        <f t="shared" si="33"/>
        <v>0.36960000000000004</v>
      </c>
      <c r="AR189" s="152" t="s">
        <v>163</v>
      </c>
      <c r="AT189" s="152" t="s">
        <v>159</v>
      </c>
      <c r="AU189" s="152" t="s">
        <v>85</v>
      </c>
      <c r="AY189" s="13" t="s">
        <v>157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85</v>
      </c>
      <c r="BK189" s="153">
        <f t="shared" si="39"/>
        <v>0</v>
      </c>
      <c r="BL189" s="13" t="s">
        <v>163</v>
      </c>
      <c r="BM189" s="152" t="s">
        <v>573</v>
      </c>
    </row>
    <row r="190" spans="2:65" s="1" customFormat="1" ht="24.2" customHeight="1">
      <c r="B190" s="139"/>
      <c r="C190" s="140" t="s">
        <v>341</v>
      </c>
      <c r="D190" s="140" t="s">
        <v>159</v>
      </c>
      <c r="E190" s="141" t="s">
        <v>574</v>
      </c>
      <c r="F190" s="142" t="s">
        <v>575</v>
      </c>
      <c r="G190" s="143" t="s">
        <v>245</v>
      </c>
      <c r="H190" s="144">
        <v>24</v>
      </c>
      <c r="I190" s="145"/>
      <c r="J190" s="146">
        <f t="shared" si="30"/>
        <v>0</v>
      </c>
      <c r="K190" s="147"/>
      <c r="L190" s="28"/>
      <c r="M190" s="148" t="s">
        <v>1</v>
      </c>
      <c r="N190" s="149" t="s">
        <v>39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2.4E-2</v>
      </c>
      <c r="T190" s="151">
        <f t="shared" si="33"/>
        <v>0.57600000000000007</v>
      </c>
      <c r="AR190" s="152" t="s">
        <v>163</v>
      </c>
      <c r="AT190" s="152" t="s">
        <v>159</v>
      </c>
      <c r="AU190" s="152" t="s">
        <v>85</v>
      </c>
      <c r="AY190" s="13" t="s">
        <v>157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85</v>
      </c>
      <c r="BK190" s="153">
        <f t="shared" si="39"/>
        <v>0</v>
      </c>
      <c r="BL190" s="13" t="s">
        <v>163</v>
      </c>
      <c r="BM190" s="152" t="s">
        <v>576</v>
      </c>
    </row>
    <row r="191" spans="2:65" s="1" customFormat="1" ht="24.2" customHeight="1">
      <c r="B191" s="139"/>
      <c r="C191" s="140" t="s">
        <v>345</v>
      </c>
      <c r="D191" s="140" t="s">
        <v>159</v>
      </c>
      <c r="E191" s="141" t="s">
        <v>577</v>
      </c>
      <c r="F191" s="142" t="s">
        <v>578</v>
      </c>
      <c r="G191" s="143" t="s">
        <v>205</v>
      </c>
      <c r="H191" s="144">
        <v>28.8</v>
      </c>
      <c r="I191" s="145"/>
      <c r="J191" s="146">
        <f t="shared" si="30"/>
        <v>0</v>
      </c>
      <c r="K191" s="147"/>
      <c r="L191" s="28"/>
      <c r="M191" s="148" t="s">
        <v>1</v>
      </c>
      <c r="N191" s="149" t="s">
        <v>39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7.5999999999999998E-2</v>
      </c>
      <c r="T191" s="151">
        <f t="shared" si="33"/>
        <v>2.1888000000000001</v>
      </c>
      <c r="AR191" s="152" t="s">
        <v>163</v>
      </c>
      <c r="AT191" s="152" t="s">
        <v>159</v>
      </c>
      <c r="AU191" s="152" t="s">
        <v>85</v>
      </c>
      <c r="AY191" s="13" t="s">
        <v>157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85</v>
      </c>
      <c r="BK191" s="153">
        <f t="shared" si="39"/>
        <v>0</v>
      </c>
      <c r="BL191" s="13" t="s">
        <v>163</v>
      </c>
      <c r="BM191" s="152" t="s">
        <v>579</v>
      </c>
    </row>
    <row r="192" spans="2:65" s="1" customFormat="1" ht="24.2" customHeight="1">
      <c r="B192" s="139"/>
      <c r="C192" s="140" t="s">
        <v>351</v>
      </c>
      <c r="D192" s="140" t="s">
        <v>159</v>
      </c>
      <c r="E192" s="141" t="s">
        <v>580</v>
      </c>
      <c r="F192" s="142" t="s">
        <v>581</v>
      </c>
      <c r="G192" s="143" t="s">
        <v>162</v>
      </c>
      <c r="H192" s="144">
        <v>7.5880000000000001</v>
      </c>
      <c r="I192" s="145"/>
      <c r="J192" s="146">
        <f t="shared" si="30"/>
        <v>0</v>
      </c>
      <c r="K192" s="147"/>
      <c r="L192" s="28"/>
      <c r="M192" s="148" t="s">
        <v>1</v>
      </c>
      <c r="N192" s="149" t="s">
        <v>39</v>
      </c>
      <c r="P192" s="150">
        <f t="shared" si="31"/>
        <v>0</v>
      </c>
      <c r="Q192" s="150">
        <v>0</v>
      </c>
      <c r="R192" s="150">
        <f t="shared" si="32"/>
        <v>0</v>
      </c>
      <c r="S192" s="150">
        <v>1.875</v>
      </c>
      <c r="T192" s="151">
        <f t="shared" si="33"/>
        <v>14.227500000000001</v>
      </c>
      <c r="AR192" s="152" t="s">
        <v>163</v>
      </c>
      <c r="AT192" s="152" t="s">
        <v>159</v>
      </c>
      <c r="AU192" s="152" t="s">
        <v>85</v>
      </c>
      <c r="AY192" s="13" t="s">
        <v>157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85</v>
      </c>
      <c r="BK192" s="153">
        <f t="shared" si="39"/>
        <v>0</v>
      </c>
      <c r="BL192" s="13" t="s">
        <v>163</v>
      </c>
      <c r="BM192" s="152" t="s">
        <v>582</v>
      </c>
    </row>
    <row r="193" spans="2:65" s="1" customFormat="1" ht="33" customHeight="1">
      <c r="B193" s="139"/>
      <c r="C193" s="140" t="s">
        <v>355</v>
      </c>
      <c r="D193" s="140" t="s">
        <v>159</v>
      </c>
      <c r="E193" s="141" t="s">
        <v>583</v>
      </c>
      <c r="F193" s="142" t="s">
        <v>584</v>
      </c>
      <c r="G193" s="143" t="s">
        <v>205</v>
      </c>
      <c r="H193" s="144">
        <v>244.01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39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0.05</v>
      </c>
      <c r="T193" s="151">
        <f t="shared" si="33"/>
        <v>12.2005</v>
      </c>
      <c r="AR193" s="152" t="s">
        <v>163</v>
      </c>
      <c r="AT193" s="152" t="s">
        <v>159</v>
      </c>
      <c r="AU193" s="152" t="s">
        <v>85</v>
      </c>
      <c r="AY193" s="13" t="s">
        <v>157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85</v>
      </c>
      <c r="BK193" s="153">
        <f t="shared" si="39"/>
        <v>0</v>
      </c>
      <c r="BL193" s="13" t="s">
        <v>163</v>
      </c>
      <c r="BM193" s="152" t="s">
        <v>585</v>
      </c>
    </row>
    <row r="194" spans="2:65" s="1" customFormat="1" ht="33" customHeight="1">
      <c r="B194" s="139"/>
      <c r="C194" s="140" t="s">
        <v>359</v>
      </c>
      <c r="D194" s="140" t="s">
        <v>159</v>
      </c>
      <c r="E194" s="141" t="s">
        <v>586</v>
      </c>
      <c r="F194" s="142" t="s">
        <v>587</v>
      </c>
      <c r="G194" s="143" t="s">
        <v>205</v>
      </c>
      <c r="H194" s="144">
        <v>644.971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39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4.5999999999999999E-2</v>
      </c>
      <c r="T194" s="151">
        <f t="shared" si="33"/>
        <v>29.668665999999998</v>
      </c>
      <c r="AR194" s="152" t="s">
        <v>163</v>
      </c>
      <c r="AT194" s="152" t="s">
        <v>159</v>
      </c>
      <c r="AU194" s="152" t="s">
        <v>85</v>
      </c>
      <c r="AY194" s="13" t="s">
        <v>157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85</v>
      </c>
      <c r="BK194" s="153">
        <f t="shared" si="39"/>
        <v>0</v>
      </c>
      <c r="BL194" s="13" t="s">
        <v>163</v>
      </c>
      <c r="BM194" s="152" t="s">
        <v>588</v>
      </c>
    </row>
    <row r="195" spans="2:65" s="1" customFormat="1" ht="37.9" customHeight="1">
      <c r="B195" s="139"/>
      <c r="C195" s="140" t="s">
        <v>363</v>
      </c>
      <c r="D195" s="140" t="s">
        <v>159</v>
      </c>
      <c r="E195" s="141" t="s">
        <v>589</v>
      </c>
      <c r="F195" s="142" t="s">
        <v>590</v>
      </c>
      <c r="G195" s="143" t="s">
        <v>205</v>
      </c>
      <c r="H195" s="144">
        <v>120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39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6.8000000000000005E-2</v>
      </c>
      <c r="T195" s="151">
        <f t="shared" si="33"/>
        <v>8.16</v>
      </c>
      <c r="AR195" s="152" t="s">
        <v>163</v>
      </c>
      <c r="AT195" s="152" t="s">
        <v>159</v>
      </c>
      <c r="AU195" s="152" t="s">
        <v>85</v>
      </c>
      <c r="AY195" s="13" t="s">
        <v>157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85</v>
      </c>
      <c r="BK195" s="153">
        <f t="shared" si="39"/>
        <v>0</v>
      </c>
      <c r="BL195" s="13" t="s">
        <v>163</v>
      </c>
      <c r="BM195" s="152" t="s">
        <v>591</v>
      </c>
    </row>
    <row r="196" spans="2:65" s="1" customFormat="1" ht="21.75" customHeight="1">
      <c r="B196" s="139"/>
      <c r="C196" s="140" t="s">
        <v>367</v>
      </c>
      <c r="D196" s="140" t="s">
        <v>159</v>
      </c>
      <c r="E196" s="141" t="s">
        <v>592</v>
      </c>
      <c r="F196" s="142" t="s">
        <v>593</v>
      </c>
      <c r="G196" s="143" t="s">
        <v>185</v>
      </c>
      <c r="H196" s="144">
        <v>255.303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39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163</v>
      </c>
      <c r="AT196" s="152" t="s">
        <v>159</v>
      </c>
      <c r="AU196" s="152" t="s">
        <v>85</v>
      </c>
      <c r="AY196" s="13" t="s">
        <v>157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85</v>
      </c>
      <c r="BK196" s="153">
        <f t="shared" si="39"/>
        <v>0</v>
      </c>
      <c r="BL196" s="13" t="s">
        <v>163</v>
      </c>
      <c r="BM196" s="152" t="s">
        <v>594</v>
      </c>
    </row>
    <row r="197" spans="2:65" s="1" customFormat="1" ht="21.75" customHeight="1">
      <c r="B197" s="139"/>
      <c r="C197" s="140" t="s">
        <v>371</v>
      </c>
      <c r="D197" s="140" t="s">
        <v>159</v>
      </c>
      <c r="E197" s="141" t="s">
        <v>595</v>
      </c>
      <c r="F197" s="142" t="s">
        <v>596</v>
      </c>
      <c r="G197" s="143" t="s">
        <v>185</v>
      </c>
      <c r="H197" s="144">
        <v>255.303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39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163</v>
      </c>
      <c r="AT197" s="152" t="s">
        <v>159</v>
      </c>
      <c r="AU197" s="152" t="s">
        <v>85</v>
      </c>
      <c r="AY197" s="13" t="s">
        <v>157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85</v>
      </c>
      <c r="BK197" s="153">
        <f t="shared" si="39"/>
        <v>0</v>
      </c>
      <c r="BL197" s="13" t="s">
        <v>163</v>
      </c>
      <c r="BM197" s="152" t="s">
        <v>597</v>
      </c>
    </row>
    <row r="198" spans="2:65" s="1" customFormat="1" ht="24.2" customHeight="1">
      <c r="B198" s="139"/>
      <c r="C198" s="140" t="s">
        <v>377</v>
      </c>
      <c r="D198" s="140" t="s">
        <v>159</v>
      </c>
      <c r="E198" s="141" t="s">
        <v>598</v>
      </c>
      <c r="F198" s="142" t="s">
        <v>599</v>
      </c>
      <c r="G198" s="143" t="s">
        <v>185</v>
      </c>
      <c r="H198" s="144">
        <v>4850.7569999999996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39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163</v>
      </c>
      <c r="AT198" s="152" t="s">
        <v>159</v>
      </c>
      <c r="AU198" s="152" t="s">
        <v>85</v>
      </c>
      <c r="AY198" s="13" t="s">
        <v>157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85</v>
      </c>
      <c r="BK198" s="153">
        <f t="shared" si="39"/>
        <v>0</v>
      </c>
      <c r="BL198" s="13" t="s">
        <v>163</v>
      </c>
      <c r="BM198" s="152" t="s">
        <v>600</v>
      </c>
    </row>
    <row r="199" spans="2:65" s="1" customFormat="1" ht="24.2" customHeight="1">
      <c r="B199" s="139"/>
      <c r="C199" s="140" t="s">
        <v>381</v>
      </c>
      <c r="D199" s="140" t="s">
        <v>159</v>
      </c>
      <c r="E199" s="141" t="s">
        <v>601</v>
      </c>
      <c r="F199" s="142" t="s">
        <v>602</v>
      </c>
      <c r="G199" s="143" t="s">
        <v>185</v>
      </c>
      <c r="H199" s="144">
        <v>255.303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39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163</v>
      </c>
      <c r="AT199" s="152" t="s">
        <v>159</v>
      </c>
      <c r="AU199" s="152" t="s">
        <v>85</v>
      </c>
      <c r="AY199" s="13" t="s">
        <v>157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85</v>
      </c>
      <c r="BK199" s="153">
        <f t="shared" si="39"/>
        <v>0</v>
      </c>
      <c r="BL199" s="13" t="s">
        <v>163</v>
      </c>
      <c r="BM199" s="152" t="s">
        <v>603</v>
      </c>
    </row>
    <row r="200" spans="2:65" s="1" customFormat="1" ht="24.2" customHeight="1">
      <c r="B200" s="139"/>
      <c r="C200" s="140" t="s">
        <v>387</v>
      </c>
      <c r="D200" s="140" t="s">
        <v>159</v>
      </c>
      <c r="E200" s="141" t="s">
        <v>604</v>
      </c>
      <c r="F200" s="142" t="s">
        <v>605</v>
      </c>
      <c r="G200" s="143" t="s">
        <v>185</v>
      </c>
      <c r="H200" s="144">
        <v>2042.424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39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163</v>
      </c>
      <c r="AT200" s="152" t="s">
        <v>159</v>
      </c>
      <c r="AU200" s="152" t="s">
        <v>85</v>
      </c>
      <c r="AY200" s="13" t="s">
        <v>157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85</v>
      </c>
      <c r="BK200" s="153">
        <f t="shared" si="39"/>
        <v>0</v>
      </c>
      <c r="BL200" s="13" t="s">
        <v>163</v>
      </c>
      <c r="BM200" s="152" t="s">
        <v>606</v>
      </c>
    </row>
    <row r="201" spans="2:65" s="1" customFormat="1" ht="24.2" customHeight="1">
      <c r="B201" s="139"/>
      <c r="C201" s="140" t="s">
        <v>391</v>
      </c>
      <c r="D201" s="140" t="s">
        <v>159</v>
      </c>
      <c r="E201" s="141" t="s">
        <v>607</v>
      </c>
      <c r="F201" s="142" t="s">
        <v>608</v>
      </c>
      <c r="G201" s="143" t="s">
        <v>185</v>
      </c>
      <c r="H201" s="144">
        <v>255.303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39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163</v>
      </c>
      <c r="AT201" s="152" t="s">
        <v>159</v>
      </c>
      <c r="AU201" s="152" t="s">
        <v>85</v>
      </c>
      <c r="AY201" s="13" t="s">
        <v>157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85</v>
      </c>
      <c r="BK201" s="153">
        <f t="shared" si="39"/>
        <v>0</v>
      </c>
      <c r="BL201" s="13" t="s">
        <v>163</v>
      </c>
      <c r="BM201" s="152" t="s">
        <v>609</v>
      </c>
    </row>
    <row r="202" spans="2:65" s="11" customFormat="1" ht="22.9" customHeight="1">
      <c r="B202" s="127"/>
      <c r="D202" s="128" t="s">
        <v>72</v>
      </c>
      <c r="E202" s="137" t="s">
        <v>278</v>
      </c>
      <c r="F202" s="137" t="s">
        <v>279</v>
      </c>
      <c r="I202" s="130"/>
      <c r="J202" s="138">
        <f>BK202</f>
        <v>0</v>
      </c>
      <c r="L202" s="127"/>
      <c r="M202" s="132"/>
      <c r="P202" s="133">
        <f>P203</f>
        <v>0</v>
      </c>
      <c r="R202" s="133">
        <f>R203</f>
        <v>0</v>
      </c>
      <c r="T202" s="134">
        <f>T203</f>
        <v>0</v>
      </c>
      <c r="AR202" s="128" t="s">
        <v>80</v>
      </c>
      <c r="AT202" s="135" t="s">
        <v>72</v>
      </c>
      <c r="AU202" s="135" t="s">
        <v>80</v>
      </c>
      <c r="AY202" s="128" t="s">
        <v>157</v>
      </c>
      <c r="BK202" s="136">
        <f>BK203</f>
        <v>0</v>
      </c>
    </row>
    <row r="203" spans="2:65" s="1" customFormat="1" ht="24.2" customHeight="1">
      <c r="B203" s="139"/>
      <c r="C203" s="140" t="s">
        <v>395</v>
      </c>
      <c r="D203" s="140" t="s">
        <v>159</v>
      </c>
      <c r="E203" s="141" t="s">
        <v>281</v>
      </c>
      <c r="F203" s="142" t="s">
        <v>282</v>
      </c>
      <c r="G203" s="143" t="s">
        <v>185</v>
      </c>
      <c r="H203" s="144">
        <v>692.55</v>
      </c>
      <c r="I203" s="145"/>
      <c r="J203" s="146">
        <f>ROUND(I203*H203,2)</f>
        <v>0</v>
      </c>
      <c r="K203" s="147"/>
      <c r="L203" s="28"/>
      <c r="M203" s="148" t="s">
        <v>1</v>
      </c>
      <c r="N203" s="149" t="s">
        <v>39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163</v>
      </c>
      <c r="AT203" s="152" t="s">
        <v>159</v>
      </c>
      <c r="AU203" s="152" t="s">
        <v>85</v>
      </c>
      <c r="AY203" s="13" t="s">
        <v>157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85</v>
      </c>
      <c r="BK203" s="153">
        <f>ROUND(I203*H203,2)</f>
        <v>0</v>
      </c>
      <c r="BL203" s="13" t="s">
        <v>163</v>
      </c>
      <c r="BM203" s="152" t="s">
        <v>610</v>
      </c>
    </row>
    <row r="204" spans="2:65" s="11" customFormat="1" ht="25.9" customHeight="1">
      <c r="B204" s="127"/>
      <c r="D204" s="128" t="s">
        <v>72</v>
      </c>
      <c r="E204" s="129" t="s">
        <v>284</v>
      </c>
      <c r="F204" s="129" t="s">
        <v>285</v>
      </c>
      <c r="I204" s="130"/>
      <c r="J204" s="131">
        <f>BK204</f>
        <v>0</v>
      </c>
      <c r="L204" s="127"/>
      <c r="M204" s="132"/>
      <c r="P204" s="133">
        <f>P205+P214+P221+P226+P231+P236+P239+P247+P252+P257+P261+P263</f>
        <v>0</v>
      </c>
      <c r="R204" s="133">
        <f>R205+R214+R221+R226+R231+R236+R239+R247+R252+R257+R261+R263</f>
        <v>68.344088243979996</v>
      </c>
      <c r="T204" s="134">
        <f>T205+T214+T221+T226+T231+T236+T239+T247+T252+T257+T261+T263</f>
        <v>87.491316699999999</v>
      </c>
      <c r="AR204" s="128" t="s">
        <v>85</v>
      </c>
      <c r="AT204" s="135" t="s">
        <v>72</v>
      </c>
      <c r="AU204" s="135" t="s">
        <v>73</v>
      </c>
      <c r="AY204" s="128" t="s">
        <v>157</v>
      </c>
      <c r="BK204" s="136">
        <f>BK205+BK214+BK221+BK226+BK231+BK236+BK239+BK247+BK252+BK257+BK261+BK263</f>
        <v>0</v>
      </c>
    </row>
    <row r="205" spans="2:65" s="11" customFormat="1" ht="22.9" customHeight="1">
      <c r="B205" s="127"/>
      <c r="D205" s="128" t="s">
        <v>72</v>
      </c>
      <c r="E205" s="137" t="s">
        <v>286</v>
      </c>
      <c r="F205" s="137" t="s">
        <v>287</v>
      </c>
      <c r="I205" s="130"/>
      <c r="J205" s="138">
        <f>BK205</f>
        <v>0</v>
      </c>
      <c r="L205" s="127"/>
      <c r="M205" s="132"/>
      <c r="P205" s="133">
        <f>SUM(P206:P213)</f>
        <v>0</v>
      </c>
      <c r="R205" s="133">
        <f>SUM(R206:R213)</f>
        <v>3.5425381255999997</v>
      </c>
      <c r="T205" s="134">
        <f>SUM(T206:T213)</f>
        <v>0</v>
      </c>
      <c r="AR205" s="128" t="s">
        <v>85</v>
      </c>
      <c r="AT205" s="135" t="s">
        <v>72</v>
      </c>
      <c r="AU205" s="135" t="s">
        <v>80</v>
      </c>
      <c r="AY205" s="128" t="s">
        <v>157</v>
      </c>
      <c r="BK205" s="136">
        <f>SUM(BK206:BK213)</f>
        <v>0</v>
      </c>
    </row>
    <row r="206" spans="2:65" s="1" customFormat="1" ht="24.2" customHeight="1">
      <c r="B206" s="139"/>
      <c r="C206" s="140" t="s">
        <v>399</v>
      </c>
      <c r="D206" s="140" t="s">
        <v>159</v>
      </c>
      <c r="E206" s="141" t="s">
        <v>611</v>
      </c>
      <c r="F206" s="142" t="s">
        <v>612</v>
      </c>
      <c r="G206" s="143" t="s">
        <v>205</v>
      </c>
      <c r="H206" s="144">
        <v>521.55999999999995</v>
      </c>
      <c r="I206" s="145"/>
      <c r="J206" s="146">
        <f t="shared" ref="J206:J213" si="40">ROUND(I206*H206,2)</f>
        <v>0</v>
      </c>
      <c r="K206" s="147"/>
      <c r="L206" s="28"/>
      <c r="M206" s="148" t="s">
        <v>1</v>
      </c>
      <c r="N206" s="149" t="s">
        <v>39</v>
      </c>
      <c r="P206" s="150">
        <f t="shared" ref="P206:P213" si="41">O206*H206</f>
        <v>0</v>
      </c>
      <c r="Q206" s="150">
        <v>0</v>
      </c>
      <c r="R206" s="150">
        <f t="shared" ref="R206:R213" si="42">Q206*H206</f>
        <v>0</v>
      </c>
      <c r="S206" s="150">
        <v>0</v>
      </c>
      <c r="T206" s="151">
        <f t="shared" ref="T206:T213" si="43">S206*H206</f>
        <v>0</v>
      </c>
      <c r="AR206" s="152" t="s">
        <v>223</v>
      </c>
      <c r="AT206" s="152" t="s">
        <v>159</v>
      </c>
      <c r="AU206" s="152" t="s">
        <v>85</v>
      </c>
      <c r="AY206" s="13" t="s">
        <v>157</v>
      </c>
      <c r="BE206" s="153">
        <f t="shared" ref="BE206:BE213" si="44">IF(N206="základná",J206,0)</f>
        <v>0</v>
      </c>
      <c r="BF206" s="153">
        <f t="shared" ref="BF206:BF213" si="45">IF(N206="znížená",J206,0)</f>
        <v>0</v>
      </c>
      <c r="BG206" s="153">
        <f t="shared" ref="BG206:BG213" si="46">IF(N206="zákl. prenesená",J206,0)</f>
        <v>0</v>
      </c>
      <c r="BH206" s="153">
        <f t="shared" ref="BH206:BH213" si="47">IF(N206="zníž. prenesená",J206,0)</f>
        <v>0</v>
      </c>
      <c r="BI206" s="153">
        <f t="shared" ref="BI206:BI213" si="48">IF(N206="nulová",J206,0)</f>
        <v>0</v>
      </c>
      <c r="BJ206" s="13" t="s">
        <v>85</v>
      </c>
      <c r="BK206" s="153">
        <f t="shared" ref="BK206:BK213" si="49">ROUND(I206*H206,2)</f>
        <v>0</v>
      </c>
      <c r="BL206" s="13" t="s">
        <v>223</v>
      </c>
      <c r="BM206" s="152" t="s">
        <v>613</v>
      </c>
    </row>
    <row r="207" spans="2:65" s="1" customFormat="1" ht="16.5" customHeight="1">
      <c r="B207" s="139"/>
      <c r="C207" s="154" t="s">
        <v>403</v>
      </c>
      <c r="D207" s="154" t="s">
        <v>242</v>
      </c>
      <c r="E207" s="155" t="s">
        <v>614</v>
      </c>
      <c r="F207" s="156" t="s">
        <v>615</v>
      </c>
      <c r="G207" s="157" t="s">
        <v>185</v>
      </c>
      <c r="H207" s="158">
        <v>0.443</v>
      </c>
      <c r="I207" s="159"/>
      <c r="J207" s="160">
        <f t="shared" si="40"/>
        <v>0</v>
      </c>
      <c r="K207" s="161"/>
      <c r="L207" s="162"/>
      <c r="M207" s="163" t="s">
        <v>1</v>
      </c>
      <c r="N207" s="164" t="s">
        <v>39</v>
      </c>
      <c r="P207" s="150">
        <f t="shared" si="41"/>
        <v>0</v>
      </c>
      <c r="Q207" s="150">
        <v>1</v>
      </c>
      <c r="R207" s="150">
        <f t="shared" si="42"/>
        <v>0.443</v>
      </c>
      <c r="S207" s="150">
        <v>0</v>
      </c>
      <c r="T207" s="151">
        <f t="shared" si="43"/>
        <v>0</v>
      </c>
      <c r="AR207" s="152" t="s">
        <v>295</v>
      </c>
      <c r="AT207" s="152" t="s">
        <v>242</v>
      </c>
      <c r="AU207" s="152" t="s">
        <v>85</v>
      </c>
      <c r="AY207" s="13" t="s">
        <v>157</v>
      </c>
      <c r="BE207" s="153">
        <f t="shared" si="44"/>
        <v>0</v>
      </c>
      <c r="BF207" s="153">
        <f t="shared" si="45"/>
        <v>0</v>
      </c>
      <c r="BG207" s="153">
        <f t="shared" si="46"/>
        <v>0</v>
      </c>
      <c r="BH207" s="153">
        <f t="shared" si="47"/>
        <v>0</v>
      </c>
      <c r="BI207" s="153">
        <f t="shared" si="48"/>
        <v>0</v>
      </c>
      <c r="BJ207" s="13" t="s">
        <v>85</v>
      </c>
      <c r="BK207" s="153">
        <f t="shared" si="49"/>
        <v>0</v>
      </c>
      <c r="BL207" s="13" t="s">
        <v>223</v>
      </c>
      <c r="BM207" s="152" t="s">
        <v>616</v>
      </c>
    </row>
    <row r="208" spans="2:65" s="1" customFormat="1" ht="24.2" customHeight="1">
      <c r="B208" s="139"/>
      <c r="C208" s="140" t="s">
        <v>407</v>
      </c>
      <c r="D208" s="140" t="s">
        <v>159</v>
      </c>
      <c r="E208" s="141" t="s">
        <v>617</v>
      </c>
      <c r="F208" s="142" t="s">
        <v>618</v>
      </c>
      <c r="G208" s="143" t="s">
        <v>205</v>
      </c>
      <c r="H208" s="144">
        <v>521.55999999999995</v>
      </c>
      <c r="I208" s="145"/>
      <c r="J208" s="146">
        <f t="shared" si="40"/>
        <v>0</v>
      </c>
      <c r="K208" s="147"/>
      <c r="L208" s="28"/>
      <c r="M208" s="148" t="s">
        <v>1</v>
      </c>
      <c r="N208" s="149" t="s">
        <v>39</v>
      </c>
      <c r="P208" s="150">
        <f t="shared" si="41"/>
        <v>0</v>
      </c>
      <c r="Q208" s="150">
        <v>5.4226000000000003E-4</v>
      </c>
      <c r="R208" s="150">
        <f t="shared" si="42"/>
        <v>0.2828211256</v>
      </c>
      <c r="S208" s="150">
        <v>0</v>
      </c>
      <c r="T208" s="151">
        <f t="shared" si="43"/>
        <v>0</v>
      </c>
      <c r="AR208" s="152" t="s">
        <v>223</v>
      </c>
      <c r="AT208" s="152" t="s">
        <v>159</v>
      </c>
      <c r="AU208" s="152" t="s">
        <v>85</v>
      </c>
      <c r="AY208" s="13" t="s">
        <v>157</v>
      </c>
      <c r="BE208" s="153">
        <f t="shared" si="44"/>
        <v>0</v>
      </c>
      <c r="BF208" s="153">
        <f t="shared" si="45"/>
        <v>0</v>
      </c>
      <c r="BG208" s="153">
        <f t="shared" si="46"/>
        <v>0</v>
      </c>
      <c r="BH208" s="153">
        <f t="shared" si="47"/>
        <v>0</v>
      </c>
      <c r="BI208" s="153">
        <f t="shared" si="48"/>
        <v>0</v>
      </c>
      <c r="BJ208" s="13" t="s">
        <v>85</v>
      </c>
      <c r="BK208" s="153">
        <f t="shared" si="49"/>
        <v>0</v>
      </c>
      <c r="BL208" s="13" t="s">
        <v>223</v>
      </c>
      <c r="BM208" s="152" t="s">
        <v>619</v>
      </c>
    </row>
    <row r="209" spans="2:65" s="1" customFormat="1" ht="16.5" customHeight="1">
      <c r="B209" s="139"/>
      <c r="C209" s="154" t="s">
        <v>411</v>
      </c>
      <c r="D209" s="154" t="s">
        <v>242</v>
      </c>
      <c r="E209" s="155" t="s">
        <v>620</v>
      </c>
      <c r="F209" s="156" t="s">
        <v>621</v>
      </c>
      <c r="G209" s="157" t="s">
        <v>205</v>
      </c>
      <c r="H209" s="158">
        <v>599.79399999999998</v>
      </c>
      <c r="I209" s="159"/>
      <c r="J209" s="160">
        <f t="shared" si="40"/>
        <v>0</v>
      </c>
      <c r="K209" s="161"/>
      <c r="L209" s="162"/>
      <c r="M209" s="163" t="s">
        <v>1</v>
      </c>
      <c r="N209" s="164" t="s">
        <v>39</v>
      </c>
      <c r="P209" s="150">
        <f t="shared" si="41"/>
        <v>0</v>
      </c>
      <c r="Q209" s="150">
        <v>4.2500000000000003E-3</v>
      </c>
      <c r="R209" s="150">
        <f t="shared" si="42"/>
        <v>2.5491245</v>
      </c>
      <c r="S209" s="150">
        <v>0</v>
      </c>
      <c r="T209" s="151">
        <f t="shared" si="43"/>
        <v>0</v>
      </c>
      <c r="AR209" s="152" t="s">
        <v>295</v>
      </c>
      <c r="AT209" s="152" t="s">
        <v>242</v>
      </c>
      <c r="AU209" s="152" t="s">
        <v>85</v>
      </c>
      <c r="AY209" s="13" t="s">
        <v>157</v>
      </c>
      <c r="BE209" s="153">
        <f t="shared" si="44"/>
        <v>0</v>
      </c>
      <c r="BF209" s="153">
        <f t="shared" si="45"/>
        <v>0</v>
      </c>
      <c r="BG209" s="153">
        <f t="shared" si="46"/>
        <v>0</v>
      </c>
      <c r="BH209" s="153">
        <f t="shared" si="47"/>
        <v>0</v>
      </c>
      <c r="BI209" s="153">
        <f t="shared" si="48"/>
        <v>0</v>
      </c>
      <c r="BJ209" s="13" t="s">
        <v>85</v>
      </c>
      <c r="BK209" s="153">
        <f t="shared" si="49"/>
        <v>0</v>
      </c>
      <c r="BL209" s="13" t="s">
        <v>223</v>
      </c>
      <c r="BM209" s="152" t="s">
        <v>622</v>
      </c>
    </row>
    <row r="210" spans="2:65" s="1" customFormat="1" ht="33" customHeight="1">
      <c r="B210" s="139"/>
      <c r="C210" s="140" t="s">
        <v>415</v>
      </c>
      <c r="D210" s="140" t="s">
        <v>159</v>
      </c>
      <c r="E210" s="141" t="s">
        <v>623</v>
      </c>
      <c r="F210" s="142" t="s">
        <v>624</v>
      </c>
      <c r="G210" s="143" t="s">
        <v>205</v>
      </c>
      <c r="H210" s="144">
        <v>237.86</v>
      </c>
      <c r="I210" s="145"/>
      <c r="J210" s="146">
        <f t="shared" si="40"/>
        <v>0</v>
      </c>
      <c r="K210" s="147"/>
      <c r="L210" s="28"/>
      <c r="M210" s="148" t="s">
        <v>1</v>
      </c>
      <c r="N210" s="149" t="s">
        <v>39</v>
      </c>
      <c r="P210" s="150">
        <f t="shared" si="41"/>
        <v>0</v>
      </c>
      <c r="Q210" s="150">
        <v>0</v>
      </c>
      <c r="R210" s="150">
        <f t="shared" si="42"/>
        <v>0</v>
      </c>
      <c r="S210" s="150">
        <v>0</v>
      </c>
      <c r="T210" s="151">
        <f t="shared" si="43"/>
        <v>0</v>
      </c>
      <c r="AR210" s="152" t="s">
        <v>223</v>
      </c>
      <c r="AT210" s="152" t="s">
        <v>159</v>
      </c>
      <c r="AU210" s="152" t="s">
        <v>85</v>
      </c>
      <c r="AY210" s="13" t="s">
        <v>157</v>
      </c>
      <c r="BE210" s="153">
        <f t="shared" si="44"/>
        <v>0</v>
      </c>
      <c r="BF210" s="153">
        <f t="shared" si="45"/>
        <v>0</v>
      </c>
      <c r="BG210" s="153">
        <f t="shared" si="46"/>
        <v>0</v>
      </c>
      <c r="BH210" s="153">
        <f t="shared" si="47"/>
        <v>0</v>
      </c>
      <c r="BI210" s="153">
        <f t="shared" si="48"/>
        <v>0</v>
      </c>
      <c r="BJ210" s="13" t="s">
        <v>85</v>
      </c>
      <c r="BK210" s="153">
        <f t="shared" si="49"/>
        <v>0</v>
      </c>
      <c r="BL210" s="13" t="s">
        <v>223</v>
      </c>
      <c r="BM210" s="152" t="s">
        <v>625</v>
      </c>
    </row>
    <row r="211" spans="2:65" s="1" customFormat="1" ht="24.2" customHeight="1">
      <c r="B211" s="139"/>
      <c r="C211" s="154" t="s">
        <v>419</v>
      </c>
      <c r="D211" s="154" t="s">
        <v>242</v>
      </c>
      <c r="E211" s="155" t="s">
        <v>626</v>
      </c>
      <c r="F211" s="156" t="s">
        <v>627</v>
      </c>
      <c r="G211" s="157" t="s">
        <v>628</v>
      </c>
      <c r="H211" s="158">
        <v>261.64600000000002</v>
      </c>
      <c r="I211" s="159"/>
      <c r="J211" s="160">
        <f t="shared" si="40"/>
        <v>0</v>
      </c>
      <c r="K211" s="161"/>
      <c r="L211" s="162"/>
      <c r="M211" s="163" t="s">
        <v>1</v>
      </c>
      <c r="N211" s="164" t="s">
        <v>39</v>
      </c>
      <c r="P211" s="150">
        <f t="shared" si="41"/>
        <v>0</v>
      </c>
      <c r="Q211" s="150">
        <v>1E-3</v>
      </c>
      <c r="R211" s="150">
        <f t="shared" si="42"/>
        <v>0.26164600000000005</v>
      </c>
      <c r="S211" s="150">
        <v>0</v>
      </c>
      <c r="T211" s="151">
        <f t="shared" si="43"/>
        <v>0</v>
      </c>
      <c r="AR211" s="152" t="s">
        <v>295</v>
      </c>
      <c r="AT211" s="152" t="s">
        <v>242</v>
      </c>
      <c r="AU211" s="152" t="s">
        <v>85</v>
      </c>
      <c r="AY211" s="13" t="s">
        <v>157</v>
      </c>
      <c r="BE211" s="153">
        <f t="shared" si="44"/>
        <v>0</v>
      </c>
      <c r="BF211" s="153">
        <f t="shared" si="45"/>
        <v>0</v>
      </c>
      <c r="BG211" s="153">
        <f t="shared" si="46"/>
        <v>0</v>
      </c>
      <c r="BH211" s="153">
        <f t="shared" si="47"/>
        <v>0</v>
      </c>
      <c r="BI211" s="153">
        <f t="shared" si="48"/>
        <v>0</v>
      </c>
      <c r="BJ211" s="13" t="s">
        <v>85</v>
      </c>
      <c r="BK211" s="153">
        <f t="shared" si="49"/>
        <v>0</v>
      </c>
      <c r="BL211" s="13" t="s">
        <v>223</v>
      </c>
      <c r="BM211" s="152" t="s">
        <v>629</v>
      </c>
    </row>
    <row r="212" spans="2:65" s="1" customFormat="1" ht="24.2" customHeight="1">
      <c r="B212" s="139"/>
      <c r="C212" s="154" t="s">
        <v>423</v>
      </c>
      <c r="D212" s="154" t="s">
        <v>242</v>
      </c>
      <c r="E212" s="155" t="s">
        <v>630</v>
      </c>
      <c r="F212" s="156" t="s">
        <v>631</v>
      </c>
      <c r="G212" s="157" t="s">
        <v>239</v>
      </c>
      <c r="H212" s="158">
        <v>118.93</v>
      </c>
      <c r="I212" s="159"/>
      <c r="J212" s="160">
        <f t="shared" si="40"/>
        <v>0</v>
      </c>
      <c r="K212" s="161"/>
      <c r="L212" s="162"/>
      <c r="M212" s="163" t="s">
        <v>1</v>
      </c>
      <c r="N212" s="164" t="s">
        <v>39</v>
      </c>
      <c r="P212" s="150">
        <f t="shared" si="41"/>
        <v>0</v>
      </c>
      <c r="Q212" s="150">
        <v>5.0000000000000002E-5</v>
      </c>
      <c r="R212" s="150">
        <f t="shared" si="42"/>
        <v>5.9465000000000004E-3</v>
      </c>
      <c r="S212" s="150">
        <v>0</v>
      </c>
      <c r="T212" s="151">
        <f t="shared" si="43"/>
        <v>0</v>
      </c>
      <c r="AR212" s="152" t="s">
        <v>295</v>
      </c>
      <c r="AT212" s="152" t="s">
        <v>242</v>
      </c>
      <c r="AU212" s="152" t="s">
        <v>85</v>
      </c>
      <c r="AY212" s="13" t="s">
        <v>157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3" t="s">
        <v>85</v>
      </c>
      <c r="BK212" s="153">
        <f t="shared" si="49"/>
        <v>0</v>
      </c>
      <c r="BL212" s="13" t="s">
        <v>223</v>
      </c>
      <c r="BM212" s="152" t="s">
        <v>632</v>
      </c>
    </row>
    <row r="213" spans="2:65" s="1" customFormat="1" ht="24.2" customHeight="1">
      <c r="B213" s="139"/>
      <c r="C213" s="140" t="s">
        <v>429</v>
      </c>
      <c r="D213" s="140" t="s">
        <v>159</v>
      </c>
      <c r="E213" s="141" t="s">
        <v>297</v>
      </c>
      <c r="F213" s="142" t="s">
        <v>298</v>
      </c>
      <c r="G213" s="143" t="s">
        <v>299</v>
      </c>
      <c r="H213" s="165"/>
      <c r="I213" s="145"/>
      <c r="J213" s="146">
        <f t="shared" si="40"/>
        <v>0</v>
      </c>
      <c r="K213" s="147"/>
      <c r="L213" s="28"/>
      <c r="M213" s="148" t="s">
        <v>1</v>
      </c>
      <c r="N213" s="149" t="s">
        <v>39</v>
      </c>
      <c r="P213" s="150">
        <f t="shared" si="41"/>
        <v>0</v>
      </c>
      <c r="Q213" s="150">
        <v>0</v>
      </c>
      <c r="R213" s="150">
        <f t="shared" si="42"/>
        <v>0</v>
      </c>
      <c r="S213" s="150">
        <v>0</v>
      </c>
      <c r="T213" s="151">
        <f t="shared" si="43"/>
        <v>0</v>
      </c>
      <c r="AR213" s="152" t="s">
        <v>223</v>
      </c>
      <c r="AT213" s="152" t="s">
        <v>159</v>
      </c>
      <c r="AU213" s="152" t="s">
        <v>85</v>
      </c>
      <c r="AY213" s="13" t="s">
        <v>157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3" t="s">
        <v>85</v>
      </c>
      <c r="BK213" s="153">
        <f t="shared" si="49"/>
        <v>0</v>
      </c>
      <c r="BL213" s="13" t="s">
        <v>223</v>
      </c>
      <c r="BM213" s="152" t="s">
        <v>633</v>
      </c>
    </row>
    <row r="214" spans="2:65" s="11" customFormat="1" ht="22.9" customHeight="1">
      <c r="B214" s="127"/>
      <c r="D214" s="128" t="s">
        <v>72</v>
      </c>
      <c r="E214" s="137" t="s">
        <v>634</v>
      </c>
      <c r="F214" s="137" t="s">
        <v>635</v>
      </c>
      <c r="I214" s="130"/>
      <c r="J214" s="138">
        <f>BK214</f>
        <v>0</v>
      </c>
      <c r="L214" s="127"/>
      <c r="M214" s="132"/>
      <c r="P214" s="133">
        <f>SUM(P215:P220)</f>
        <v>0</v>
      </c>
      <c r="R214" s="133">
        <f>SUM(R215:R220)</f>
        <v>27.914240799999998</v>
      </c>
      <c r="T214" s="134">
        <f>SUM(T215:T220)</f>
        <v>0</v>
      </c>
      <c r="AR214" s="128" t="s">
        <v>85</v>
      </c>
      <c r="AT214" s="135" t="s">
        <v>72</v>
      </c>
      <c r="AU214" s="135" t="s">
        <v>80</v>
      </c>
      <c r="AY214" s="128" t="s">
        <v>157</v>
      </c>
      <c r="BK214" s="136">
        <f>SUM(BK215:BK220)</f>
        <v>0</v>
      </c>
    </row>
    <row r="215" spans="2:65" s="1" customFormat="1" ht="33" customHeight="1">
      <c r="B215" s="139"/>
      <c r="C215" s="140" t="s">
        <v>433</v>
      </c>
      <c r="D215" s="140" t="s">
        <v>159</v>
      </c>
      <c r="E215" s="141" t="s">
        <v>636</v>
      </c>
      <c r="F215" s="142" t="s">
        <v>637</v>
      </c>
      <c r="G215" s="143" t="s">
        <v>205</v>
      </c>
      <c r="H215" s="144">
        <v>1828.383</v>
      </c>
      <c r="I215" s="145"/>
      <c r="J215" s="146">
        <f t="shared" ref="J215:J220" si="50">ROUND(I215*H215,2)</f>
        <v>0</v>
      </c>
      <c r="K215" s="147"/>
      <c r="L215" s="28"/>
      <c r="M215" s="148" t="s">
        <v>1</v>
      </c>
      <c r="N215" s="149" t="s">
        <v>39</v>
      </c>
      <c r="P215" s="150">
        <f t="shared" ref="P215:P220" si="51">O215*H215</f>
        <v>0</v>
      </c>
      <c r="Q215" s="150">
        <v>2.9999999999999997E-4</v>
      </c>
      <c r="R215" s="150">
        <f t="shared" ref="R215:R220" si="52">Q215*H215</f>
        <v>0.54851489999999992</v>
      </c>
      <c r="S215" s="150">
        <v>0</v>
      </c>
      <c r="T215" s="151">
        <f t="shared" ref="T215:T220" si="53">S215*H215</f>
        <v>0</v>
      </c>
      <c r="AR215" s="152" t="s">
        <v>223</v>
      </c>
      <c r="AT215" s="152" t="s">
        <v>159</v>
      </c>
      <c r="AU215" s="152" t="s">
        <v>85</v>
      </c>
      <c r="AY215" s="13" t="s">
        <v>157</v>
      </c>
      <c r="BE215" s="153">
        <f t="shared" ref="BE215:BE220" si="54">IF(N215="základná",J215,0)</f>
        <v>0</v>
      </c>
      <c r="BF215" s="153">
        <f t="shared" ref="BF215:BF220" si="55">IF(N215="znížená",J215,0)</f>
        <v>0</v>
      </c>
      <c r="BG215" s="153">
        <f t="shared" ref="BG215:BG220" si="56">IF(N215="zákl. prenesená",J215,0)</f>
        <v>0</v>
      </c>
      <c r="BH215" s="153">
        <f t="shared" ref="BH215:BH220" si="57">IF(N215="zníž. prenesená",J215,0)</f>
        <v>0</v>
      </c>
      <c r="BI215" s="153">
        <f t="shared" ref="BI215:BI220" si="58">IF(N215="nulová",J215,0)</f>
        <v>0</v>
      </c>
      <c r="BJ215" s="13" t="s">
        <v>85</v>
      </c>
      <c r="BK215" s="153">
        <f t="shared" ref="BK215:BK220" si="59">ROUND(I215*H215,2)</f>
        <v>0</v>
      </c>
      <c r="BL215" s="13" t="s">
        <v>223</v>
      </c>
      <c r="BM215" s="152" t="s">
        <v>638</v>
      </c>
    </row>
    <row r="216" spans="2:65" s="1" customFormat="1" ht="24.2" customHeight="1">
      <c r="B216" s="139"/>
      <c r="C216" s="154" t="s">
        <v>438</v>
      </c>
      <c r="D216" s="154" t="s">
        <v>242</v>
      </c>
      <c r="E216" s="155" t="s">
        <v>639</v>
      </c>
      <c r="F216" s="156" t="s">
        <v>640</v>
      </c>
      <c r="G216" s="157" t="s">
        <v>205</v>
      </c>
      <c r="H216" s="158">
        <v>207.614</v>
      </c>
      <c r="I216" s="159"/>
      <c r="J216" s="160">
        <f t="shared" si="50"/>
        <v>0</v>
      </c>
      <c r="K216" s="161"/>
      <c r="L216" s="162"/>
      <c r="M216" s="163" t="s">
        <v>1</v>
      </c>
      <c r="N216" s="164" t="s">
        <v>39</v>
      </c>
      <c r="P216" s="150">
        <f t="shared" si="51"/>
        <v>0</v>
      </c>
      <c r="Q216" s="150">
        <v>1.44E-2</v>
      </c>
      <c r="R216" s="150">
        <f t="shared" si="52"/>
        <v>2.9896416000000001</v>
      </c>
      <c r="S216" s="150">
        <v>0</v>
      </c>
      <c r="T216" s="151">
        <f t="shared" si="53"/>
        <v>0</v>
      </c>
      <c r="AR216" s="152" t="s">
        <v>295</v>
      </c>
      <c r="AT216" s="152" t="s">
        <v>242</v>
      </c>
      <c r="AU216" s="152" t="s">
        <v>85</v>
      </c>
      <c r="AY216" s="13" t="s">
        <v>157</v>
      </c>
      <c r="BE216" s="153">
        <f t="shared" si="54"/>
        <v>0</v>
      </c>
      <c r="BF216" s="153">
        <f t="shared" si="55"/>
        <v>0</v>
      </c>
      <c r="BG216" s="153">
        <f t="shared" si="56"/>
        <v>0</v>
      </c>
      <c r="BH216" s="153">
        <f t="shared" si="57"/>
        <v>0</v>
      </c>
      <c r="BI216" s="153">
        <f t="shared" si="58"/>
        <v>0</v>
      </c>
      <c r="BJ216" s="13" t="s">
        <v>85</v>
      </c>
      <c r="BK216" s="153">
        <f t="shared" si="59"/>
        <v>0</v>
      </c>
      <c r="BL216" s="13" t="s">
        <v>223</v>
      </c>
      <c r="BM216" s="152" t="s">
        <v>641</v>
      </c>
    </row>
    <row r="217" spans="2:65" s="1" customFormat="1" ht="24.2" customHeight="1">
      <c r="B217" s="139"/>
      <c r="C217" s="154" t="s">
        <v>444</v>
      </c>
      <c r="D217" s="154" t="s">
        <v>242</v>
      </c>
      <c r="E217" s="155" t="s">
        <v>642</v>
      </c>
      <c r="F217" s="156" t="s">
        <v>643</v>
      </c>
      <c r="G217" s="157" t="s">
        <v>205</v>
      </c>
      <c r="H217" s="158">
        <v>1657.337</v>
      </c>
      <c r="I217" s="159"/>
      <c r="J217" s="160">
        <f t="shared" si="50"/>
        <v>0</v>
      </c>
      <c r="K217" s="161"/>
      <c r="L217" s="162"/>
      <c r="M217" s="163" t="s">
        <v>1</v>
      </c>
      <c r="N217" s="164" t="s">
        <v>39</v>
      </c>
      <c r="P217" s="150">
        <f t="shared" si="51"/>
        <v>0</v>
      </c>
      <c r="Q217" s="150">
        <v>1.44E-2</v>
      </c>
      <c r="R217" s="150">
        <f t="shared" si="52"/>
        <v>23.865652799999999</v>
      </c>
      <c r="S217" s="150">
        <v>0</v>
      </c>
      <c r="T217" s="151">
        <f t="shared" si="53"/>
        <v>0</v>
      </c>
      <c r="AR217" s="152" t="s">
        <v>295</v>
      </c>
      <c r="AT217" s="152" t="s">
        <v>242</v>
      </c>
      <c r="AU217" s="152" t="s">
        <v>85</v>
      </c>
      <c r="AY217" s="13" t="s">
        <v>157</v>
      </c>
      <c r="BE217" s="153">
        <f t="shared" si="54"/>
        <v>0</v>
      </c>
      <c r="BF217" s="153">
        <f t="shared" si="55"/>
        <v>0</v>
      </c>
      <c r="BG217" s="153">
        <f t="shared" si="56"/>
        <v>0</v>
      </c>
      <c r="BH217" s="153">
        <f t="shared" si="57"/>
        <v>0</v>
      </c>
      <c r="BI217" s="153">
        <f t="shared" si="58"/>
        <v>0</v>
      </c>
      <c r="BJ217" s="13" t="s">
        <v>85</v>
      </c>
      <c r="BK217" s="153">
        <f t="shared" si="59"/>
        <v>0</v>
      </c>
      <c r="BL217" s="13" t="s">
        <v>223</v>
      </c>
      <c r="BM217" s="152" t="s">
        <v>644</v>
      </c>
    </row>
    <row r="218" spans="2:65" s="1" customFormat="1" ht="24.2" customHeight="1">
      <c r="B218" s="139"/>
      <c r="C218" s="140" t="s">
        <v>645</v>
      </c>
      <c r="D218" s="140" t="s">
        <v>159</v>
      </c>
      <c r="E218" s="141" t="s">
        <v>646</v>
      </c>
      <c r="F218" s="142" t="s">
        <v>647</v>
      </c>
      <c r="G218" s="143" t="s">
        <v>205</v>
      </c>
      <c r="H218" s="144">
        <v>232.75</v>
      </c>
      <c r="I218" s="145"/>
      <c r="J218" s="146">
        <f t="shared" si="50"/>
        <v>0</v>
      </c>
      <c r="K218" s="147"/>
      <c r="L218" s="28"/>
      <c r="M218" s="148" t="s">
        <v>1</v>
      </c>
      <c r="N218" s="149" t="s">
        <v>39</v>
      </c>
      <c r="P218" s="150">
        <f t="shared" si="51"/>
        <v>0</v>
      </c>
      <c r="Q218" s="150">
        <v>0</v>
      </c>
      <c r="R218" s="150">
        <f t="shared" si="52"/>
        <v>0</v>
      </c>
      <c r="S218" s="150">
        <v>0</v>
      </c>
      <c r="T218" s="151">
        <f t="shared" si="53"/>
        <v>0</v>
      </c>
      <c r="AR218" s="152" t="s">
        <v>223</v>
      </c>
      <c r="AT218" s="152" t="s">
        <v>159</v>
      </c>
      <c r="AU218" s="152" t="s">
        <v>85</v>
      </c>
      <c r="AY218" s="13" t="s">
        <v>157</v>
      </c>
      <c r="BE218" s="153">
        <f t="shared" si="54"/>
        <v>0</v>
      </c>
      <c r="BF218" s="153">
        <f t="shared" si="55"/>
        <v>0</v>
      </c>
      <c r="BG218" s="153">
        <f t="shared" si="56"/>
        <v>0</v>
      </c>
      <c r="BH218" s="153">
        <f t="shared" si="57"/>
        <v>0</v>
      </c>
      <c r="BI218" s="153">
        <f t="shared" si="58"/>
        <v>0</v>
      </c>
      <c r="BJ218" s="13" t="s">
        <v>85</v>
      </c>
      <c r="BK218" s="153">
        <f t="shared" si="59"/>
        <v>0</v>
      </c>
      <c r="BL218" s="13" t="s">
        <v>223</v>
      </c>
      <c r="BM218" s="152" t="s">
        <v>648</v>
      </c>
    </row>
    <row r="219" spans="2:65" s="1" customFormat="1" ht="24.2" customHeight="1">
      <c r="B219" s="139"/>
      <c r="C219" s="154" t="s">
        <v>649</v>
      </c>
      <c r="D219" s="154" t="s">
        <v>242</v>
      </c>
      <c r="E219" s="155" t="s">
        <v>650</v>
      </c>
      <c r="F219" s="156" t="s">
        <v>651</v>
      </c>
      <c r="G219" s="157" t="s">
        <v>162</v>
      </c>
      <c r="H219" s="158">
        <v>23.741</v>
      </c>
      <c r="I219" s="159"/>
      <c r="J219" s="160">
        <f t="shared" si="50"/>
        <v>0</v>
      </c>
      <c r="K219" s="161"/>
      <c r="L219" s="162"/>
      <c r="M219" s="163" t="s">
        <v>1</v>
      </c>
      <c r="N219" s="164" t="s">
        <v>39</v>
      </c>
      <c r="P219" s="150">
        <f t="shared" si="51"/>
        <v>0</v>
      </c>
      <c r="Q219" s="150">
        <v>2.1499999999999998E-2</v>
      </c>
      <c r="R219" s="150">
        <f t="shared" si="52"/>
        <v>0.51043149999999993</v>
      </c>
      <c r="S219" s="150">
        <v>0</v>
      </c>
      <c r="T219" s="151">
        <f t="shared" si="53"/>
        <v>0</v>
      </c>
      <c r="AR219" s="152" t="s">
        <v>295</v>
      </c>
      <c r="AT219" s="152" t="s">
        <v>242</v>
      </c>
      <c r="AU219" s="152" t="s">
        <v>85</v>
      </c>
      <c r="AY219" s="13" t="s">
        <v>157</v>
      </c>
      <c r="BE219" s="153">
        <f t="shared" si="54"/>
        <v>0</v>
      </c>
      <c r="BF219" s="153">
        <f t="shared" si="55"/>
        <v>0</v>
      </c>
      <c r="BG219" s="153">
        <f t="shared" si="56"/>
        <v>0</v>
      </c>
      <c r="BH219" s="153">
        <f t="shared" si="57"/>
        <v>0</v>
      </c>
      <c r="BI219" s="153">
        <f t="shared" si="58"/>
        <v>0</v>
      </c>
      <c r="BJ219" s="13" t="s">
        <v>85</v>
      </c>
      <c r="BK219" s="153">
        <f t="shared" si="59"/>
        <v>0</v>
      </c>
      <c r="BL219" s="13" t="s">
        <v>223</v>
      </c>
      <c r="BM219" s="152" t="s">
        <v>652</v>
      </c>
    </row>
    <row r="220" spans="2:65" s="1" customFormat="1" ht="24.2" customHeight="1">
      <c r="B220" s="139"/>
      <c r="C220" s="140" t="s">
        <v>653</v>
      </c>
      <c r="D220" s="140" t="s">
        <v>159</v>
      </c>
      <c r="E220" s="141" t="s">
        <v>654</v>
      </c>
      <c r="F220" s="142" t="s">
        <v>655</v>
      </c>
      <c r="G220" s="143" t="s">
        <v>299</v>
      </c>
      <c r="H220" s="165"/>
      <c r="I220" s="145"/>
      <c r="J220" s="146">
        <f t="shared" si="50"/>
        <v>0</v>
      </c>
      <c r="K220" s="147"/>
      <c r="L220" s="28"/>
      <c r="M220" s="148" t="s">
        <v>1</v>
      </c>
      <c r="N220" s="149" t="s">
        <v>39</v>
      </c>
      <c r="P220" s="150">
        <f t="shared" si="51"/>
        <v>0</v>
      </c>
      <c r="Q220" s="150">
        <v>0</v>
      </c>
      <c r="R220" s="150">
        <f t="shared" si="52"/>
        <v>0</v>
      </c>
      <c r="S220" s="150">
        <v>0</v>
      </c>
      <c r="T220" s="151">
        <f t="shared" si="53"/>
        <v>0</v>
      </c>
      <c r="AR220" s="152" t="s">
        <v>223</v>
      </c>
      <c r="AT220" s="152" t="s">
        <v>159</v>
      </c>
      <c r="AU220" s="152" t="s">
        <v>85</v>
      </c>
      <c r="AY220" s="13" t="s">
        <v>157</v>
      </c>
      <c r="BE220" s="153">
        <f t="shared" si="54"/>
        <v>0</v>
      </c>
      <c r="BF220" s="153">
        <f t="shared" si="55"/>
        <v>0</v>
      </c>
      <c r="BG220" s="153">
        <f t="shared" si="56"/>
        <v>0</v>
      </c>
      <c r="BH220" s="153">
        <f t="shared" si="57"/>
        <v>0</v>
      </c>
      <c r="BI220" s="153">
        <f t="shared" si="58"/>
        <v>0</v>
      </c>
      <c r="BJ220" s="13" t="s">
        <v>85</v>
      </c>
      <c r="BK220" s="153">
        <f t="shared" si="59"/>
        <v>0</v>
      </c>
      <c r="BL220" s="13" t="s">
        <v>223</v>
      </c>
      <c r="BM220" s="152" t="s">
        <v>656</v>
      </c>
    </row>
    <row r="221" spans="2:65" s="11" customFormat="1" ht="22.9" customHeight="1">
      <c r="B221" s="127"/>
      <c r="D221" s="128" t="s">
        <v>72</v>
      </c>
      <c r="E221" s="137" t="s">
        <v>301</v>
      </c>
      <c r="F221" s="137" t="s">
        <v>302</v>
      </c>
      <c r="I221" s="130"/>
      <c r="J221" s="138">
        <f>BK221</f>
        <v>0</v>
      </c>
      <c r="L221" s="127"/>
      <c r="M221" s="132"/>
      <c r="P221" s="133">
        <f>SUM(P222:P225)</f>
        <v>0</v>
      </c>
      <c r="R221" s="133">
        <f>SUM(R222:R225)</f>
        <v>0</v>
      </c>
      <c r="T221" s="134">
        <f>SUM(T222:T225)</f>
        <v>10.302565</v>
      </c>
      <c r="AR221" s="128" t="s">
        <v>85</v>
      </c>
      <c r="AT221" s="135" t="s">
        <v>72</v>
      </c>
      <c r="AU221" s="135" t="s">
        <v>80</v>
      </c>
      <c r="AY221" s="128" t="s">
        <v>157</v>
      </c>
      <c r="BK221" s="136">
        <f>SUM(BK222:BK225)</f>
        <v>0</v>
      </c>
    </row>
    <row r="222" spans="2:65" s="1" customFormat="1" ht="33" customHeight="1">
      <c r="B222" s="139"/>
      <c r="C222" s="140" t="s">
        <v>657</v>
      </c>
      <c r="D222" s="140" t="s">
        <v>159</v>
      </c>
      <c r="E222" s="141" t="s">
        <v>658</v>
      </c>
      <c r="F222" s="142" t="s">
        <v>659</v>
      </c>
      <c r="G222" s="143" t="s">
        <v>205</v>
      </c>
      <c r="H222" s="144">
        <v>959.02</v>
      </c>
      <c r="I222" s="145"/>
      <c r="J222" s="146">
        <f>ROUND(I222*H222,2)</f>
        <v>0</v>
      </c>
      <c r="K222" s="147"/>
      <c r="L222" s="28"/>
      <c r="M222" s="148" t="s">
        <v>1</v>
      </c>
      <c r="N222" s="149" t="s">
        <v>39</v>
      </c>
      <c r="P222" s="150">
        <f>O222*H222</f>
        <v>0</v>
      </c>
      <c r="Q222" s="150">
        <v>0</v>
      </c>
      <c r="R222" s="150">
        <f>Q222*H222</f>
        <v>0</v>
      </c>
      <c r="S222" s="150">
        <v>7.0000000000000001E-3</v>
      </c>
      <c r="T222" s="151">
        <f>S222*H222</f>
        <v>6.7131400000000001</v>
      </c>
      <c r="AR222" s="152" t="s">
        <v>223</v>
      </c>
      <c r="AT222" s="152" t="s">
        <v>159</v>
      </c>
      <c r="AU222" s="152" t="s">
        <v>85</v>
      </c>
      <c r="AY222" s="13" t="s">
        <v>157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3" t="s">
        <v>85</v>
      </c>
      <c r="BK222" s="153">
        <f>ROUND(I222*H222,2)</f>
        <v>0</v>
      </c>
      <c r="BL222" s="13" t="s">
        <v>223</v>
      </c>
      <c r="BM222" s="152" t="s">
        <v>660</v>
      </c>
    </row>
    <row r="223" spans="2:65" s="1" customFormat="1" ht="33" customHeight="1">
      <c r="B223" s="139"/>
      <c r="C223" s="140" t="s">
        <v>661</v>
      </c>
      <c r="D223" s="140" t="s">
        <v>159</v>
      </c>
      <c r="E223" s="141" t="s">
        <v>662</v>
      </c>
      <c r="F223" s="142" t="s">
        <v>663</v>
      </c>
      <c r="G223" s="143" t="s">
        <v>205</v>
      </c>
      <c r="H223" s="144">
        <v>117.02500000000001</v>
      </c>
      <c r="I223" s="145"/>
      <c r="J223" s="146">
        <f>ROUND(I223*H223,2)</f>
        <v>0</v>
      </c>
      <c r="K223" s="147"/>
      <c r="L223" s="28"/>
      <c r="M223" s="148" t="s">
        <v>1</v>
      </c>
      <c r="N223" s="149" t="s">
        <v>39</v>
      </c>
      <c r="P223" s="150">
        <f>O223*H223</f>
        <v>0</v>
      </c>
      <c r="Q223" s="150">
        <v>0</v>
      </c>
      <c r="R223" s="150">
        <f>Q223*H223</f>
        <v>0</v>
      </c>
      <c r="S223" s="150">
        <v>1.7000000000000001E-2</v>
      </c>
      <c r="T223" s="151">
        <f>S223*H223</f>
        <v>1.9894250000000002</v>
      </c>
      <c r="AR223" s="152" t="s">
        <v>223</v>
      </c>
      <c r="AT223" s="152" t="s">
        <v>159</v>
      </c>
      <c r="AU223" s="152" t="s">
        <v>85</v>
      </c>
      <c r="AY223" s="13" t="s">
        <v>157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3" t="s">
        <v>85</v>
      </c>
      <c r="BK223" s="153">
        <f>ROUND(I223*H223,2)</f>
        <v>0</v>
      </c>
      <c r="BL223" s="13" t="s">
        <v>223</v>
      </c>
      <c r="BM223" s="152" t="s">
        <v>664</v>
      </c>
    </row>
    <row r="224" spans="2:65" s="1" customFormat="1" ht="21.75" customHeight="1">
      <c r="B224" s="139"/>
      <c r="C224" s="140" t="s">
        <v>665</v>
      </c>
      <c r="D224" s="140" t="s">
        <v>159</v>
      </c>
      <c r="E224" s="141" t="s">
        <v>666</v>
      </c>
      <c r="F224" s="142" t="s">
        <v>667</v>
      </c>
      <c r="G224" s="143" t="s">
        <v>245</v>
      </c>
      <c r="H224" s="144">
        <v>8</v>
      </c>
      <c r="I224" s="145"/>
      <c r="J224" s="146">
        <f>ROUND(I224*H224,2)</f>
        <v>0</v>
      </c>
      <c r="K224" s="147"/>
      <c r="L224" s="28"/>
      <c r="M224" s="148" t="s">
        <v>1</v>
      </c>
      <c r="N224" s="149" t="s">
        <v>39</v>
      </c>
      <c r="P224" s="150">
        <f>O224*H224</f>
        <v>0</v>
      </c>
      <c r="Q224" s="150">
        <v>0</v>
      </c>
      <c r="R224" s="150">
        <f>Q224*H224</f>
        <v>0</v>
      </c>
      <c r="S224" s="150">
        <v>0.2</v>
      </c>
      <c r="T224" s="151">
        <f>S224*H224</f>
        <v>1.6</v>
      </c>
      <c r="AR224" s="152" t="s">
        <v>223</v>
      </c>
      <c r="AT224" s="152" t="s">
        <v>159</v>
      </c>
      <c r="AU224" s="152" t="s">
        <v>85</v>
      </c>
      <c r="AY224" s="13" t="s">
        <v>157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3" t="s">
        <v>85</v>
      </c>
      <c r="BK224" s="153">
        <f>ROUND(I224*H224,2)</f>
        <v>0</v>
      </c>
      <c r="BL224" s="13" t="s">
        <v>223</v>
      </c>
      <c r="BM224" s="152" t="s">
        <v>668</v>
      </c>
    </row>
    <row r="225" spans="2:65" s="1" customFormat="1" ht="24.2" customHeight="1">
      <c r="B225" s="139"/>
      <c r="C225" s="140" t="s">
        <v>669</v>
      </c>
      <c r="D225" s="140" t="s">
        <v>159</v>
      </c>
      <c r="E225" s="141" t="s">
        <v>328</v>
      </c>
      <c r="F225" s="142" t="s">
        <v>329</v>
      </c>
      <c r="G225" s="143" t="s">
        <v>299</v>
      </c>
      <c r="H225" s="165"/>
      <c r="I225" s="145"/>
      <c r="J225" s="146">
        <f>ROUND(I225*H225,2)</f>
        <v>0</v>
      </c>
      <c r="K225" s="147"/>
      <c r="L225" s="28"/>
      <c r="M225" s="148" t="s">
        <v>1</v>
      </c>
      <c r="N225" s="149" t="s">
        <v>39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223</v>
      </c>
      <c r="AT225" s="152" t="s">
        <v>159</v>
      </c>
      <c r="AU225" s="152" t="s">
        <v>85</v>
      </c>
      <c r="AY225" s="13" t="s">
        <v>157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3" t="s">
        <v>85</v>
      </c>
      <c r="BK225" s="153">
        <f>ROUND(I225*H225,2)</f>
        <v>0</v>
      </c>
      <c r="BL225" s="13" t="s">
        <v>223</v>
      </c>
      <c r="BM225" s="152" t="s">
        <v>670</v>
      </c>
    </row>
    <row r="226" spans="2:65" s="11" customFormat="1" ht="22.9" customHeight="1">
      <c r="B226" s="127"/>
      <c r="D226" s="128" t="s">
        <v>72</v>
      </c>
      <c r="E226" s="137" t="s">
        <v>331</v>
      </c>
      <c r="F226" s="137" t="s">
        <v>332</v>
      </c>
      <c r="I226" s="130"/>
      <c r="J226" s="138">
        <f>BK226</f>
        <v>0</v>
      </c>
      <c r="L226" s="127"/>
      <c r="M226" s="132"/>
      <c r="P226" s="133">
        <f>SUM(P227:P230)</f>
        <v>0</v>
      </c>
      <c r="R226" s="133">
        <f>SUM(R227:R230)</f>
        <v>15.007038811999999</v>
      </c>
      <c r="T226" s="134">
        <f>SUM(T227:T230)</f>
        <v>0</v>
      </c>
      <c r="AR226" s="128" t="s">
        <v>85</v>
      </c>
      <c r="AT226" s="135" t="s">
        <v>72</v>
      </c>
      <c r="AU226" s="135" t="s">
        <v>80</v>
      </c>
      <c r="AY226" s="128" t="s">
        <v>157</v>
      </c>
      <c r="BK226" s="136">
        <f>SUM(BK227:BK230)</f>
        <v>0</v>
      </c>
    </row>
    <row r="227" spans="2:65" s="1" customFormat="1" ht="37.9" customHeight="1">
      <c r="B227" s="139"/>
      <c r="C227" s="140" t="s">
        <v>671</v>
      </c>
      <c r="D227" s="140" t="s">
        <v>159</v>
      </c>
      <c r="E227" s="141" t="s">
        <v>672</v>
      </c>
      <c r="F227" s="142" t="s">
        <v>673</v>
      </c>
      <c r="G227" s="143" t="s">
        <v>205</v>
      </c>
      <c r="H227" s="144">
        <v>120</v>
      </c>
      <c r="I227" s="145"/>
      <c r="J227" s="146">
        <f>ROUND(I227*H227,2)</f>
        <v>0</v>
      </c>
      <c r="K227" s="147"/>
      <c r="L227" s="28"/>
      <c r="M227" s="148" t="s">
        <v>1</v>
      </c>
      <c r="N227" s="149" t="s">
        <v>39</v>
      </c>
      <c r="P227" s="150">
        <f>O227*H227</f>
        <v>0</v>
      </c>
      <c r="Q227" s="150">
        <v>1.1820000000000001E-2</v>
      </c>
      <c r="R227" s="150">
        <f>Q227*H227</f>
        <v>1.4184000000000001</v>
      </c>
      <c r="S227" s="150">
        <v>0</v>
      </c>
      <c r="T227" s="151">
        <f>S227*H227</f>
        <v>0</v>
      </c>
      <c r="AR227" s="152" t="s">
        <v>223</v>
      </c>
      <c r="AT227" s="152" t="s">
        <v>159</v>
      </c>
      <c r="AU227" s="152" t="s">
        <v>85</v>
      </c>
      <c r="AY227" s="13" t="s">
        <v>157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3" t="s">
        <v>85</v>
      </c>
      <c r="BK227" s="153">
        <f>ROUND(I227*H227,2)</f>
        <v>0</v>
      </c>
      <c r="BL227" s="13" t="s">
        <v>223</v>
      </c>
      <c r="BM227" s="152" t="s">
        <v>674</v>
      </c>
    </row>
    <row r="228" spans="2:65" s="1" customFormat="1" ht="33" customHeight="1">
      <c r="B228" s="139"/>
      <c r="C228" s="140" t="s">
        <v>675</v>
      </c>
      <c r="D228" s="140" t="s">
        <v>159</v>
      </c>
      <c r="E228" s="141" t="s">
        <v>676</v>
      </c>
      <c r="F228" s="142" t="s">
        <v>677</v>
      </c>
      <c r="G228" s="143" t="s">
        <v>205</v>
      </c>
      <c r="H228" s="144">
        <v>262.83999999999997</v>
      </c>
      <c r="I228" s="145"/>
      <c r="J228" s="146">
        <f>ROUND(I228*H228,2)</f>
        <v>0</v>
      </c>
      <c r="K228" s="147"/>
      <c r="L228" s="28"/>
      <c r="M228" s="148" t="s">
        <v>1</v>
      </c>
      <c r="N228" s="149" t="s">
        <v>39</v>
      </c>
      <c r="P228" s="150">
        <f>O228*H228</f>
        <v>0</v>
      </c>
      <c r="Q228" s="150">
        <v>1.1864299999999999E-2</v>
      </c>
      <c r="R228" s="150">
        <f>Q228*H228</f>
        <v>3.1184126119999998</v>
      </c>
      <c r="S228" s="150">
        <v>0</v>
      </c>
      <c r="T228" s="151">
        <f>S228*H228</f>
        <v>0</v>
      </c>
      <c r="AR228" s="152" t="s">
        <v>223</v>
      </c>
      <c r="AT228" s="152" t="s">
        <v>159</v>
      </c>
      <c r="AU228" s="152" t="s">
        <v>85</v>
      </c>
      <c r="AY228" s="13" t="s">
        <v>157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3" t="s">
        <v>85</v>
      </c>
      <c r="BK228" s="153">
        <f>ROUND(I228*H228,2)</f>
        <v>0</v>
      </c>
      <c r="BL228" s="13" t="s">
        <v>223</v>
      </c>
      <c r="BM228" s="152" t="s">
        <v>678</v>
      </c>
    </row>
    <row r="229" spans="2:65" s="1" customFormat="1" ht="37.9" customHeight="1">
      <c r="B229" s="139"/>
      <c r="C229" s="140" t="s">
        <v>679</v>
      </c>
      <c r="D229" s="140" t="s">
        <v>159</v>
      </c>
      <c r="E229" s="141" t="s">
        <v>680</v>
      </c>
      <c r="F229" s="142" t="s">
        <v>681</v>
      </c>
      <c r="G229" s="143" t="s">
        <v>205</v>
      </c>
      <c r="H229" s="144">
        <v>814.17</v>
      </c>
      <c r="I229" s="145"/>
      <c r="J229" s="146">
        <f>ROUND(I229*H229,2)</f>
        <v>0</v>
      </c>
      <c r="K229" s="147"/>
      <c r="L229" s="28"/>
      <c r="M229" s="148" t="s">
        <v>1</v>
      </c>
      <c r="N229" s="149" t="s">
        <v>39</v>
      </c>
      <c r="P229" s="150">
        <f>O229*H229</f>
        <v>0</v>
      </c>
      <c r="Q229" s="150">
        <v>1.286E-2</v>
      </c>
      <c r="R229" s="150">
        <f>Q229*H229</f>
        <v>10.470226199999999</v>
      </c>
      <c r="S229" s="150">
        <v>0</v>
      </c>
      <c r="T229" s="151">
        <f>S229*H229</f>
        <v>0</v>
      </c>
      <c r="AR229" s="152" t="s">
        <v>223</v>
      </c>
      <c r="AT229" s="152" t="s">
        <v>159</v>
      </c>
      <c r="AU229" s="152" t="s">
        <v>85</v>
      </c>
      <c r="AY229" s="13" t="s">
        <v>157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3" t="s">
        <v>85</v>
      </c>
      <c r="BK229" s="153">
        <f>ROUND(I229*H229,2)</f>
        <v>0</v>
      </c>
      <c r="BL229" s="13" t="s">
        <v>223</v>
      </c>
      <c r="BM229" s="152" t="s">
        <v>682</v>
      </c>
    </row>
    <row r="230" spans="2:65" s="1" customFormat="1" ht="24.2" customHeight="1">
      <c r="B230" s="139"/>
      <c r="C230" s="140" t="s">
        <v>683</v>
      </c>
      <c r="D230" s="140" t="s">
        <v>159</v>
      </c>
      <c r="E230" s="141" t="s">
        <v>684</v>
      </c>
      <c r="F230" s="142" t="s">
        <v>685</v>
      </c>
      <c r="G230" s="143" t="s">
        <v>299</v>
      </c>
      <c r="H230" s="165"/>
      <c r="I230" s="145"/>
      <c r="J230" s="146">
        <f>ROUND(I230*H230,2)</f>
        <v>0</v>
      </c>
      <c r="K230" s="147"/>
      <c r="L230" s="28"/>
      <c r="M230" s="148" t="s">
        <v>1</v>
      </c>
      <c r="N230" s="149" t="s">
        <v>39</v>
      </c>
      <c r="P230" s="150">
        <f>O230*H230</f>
        <v>0</v>
      </c>
      <c r="Q230" s="150">
        <v>0</v>
      </c>
      <c r="R230" s="150">
        <f>Q230*H230</f>
        <v>0</v>
      </c>
      <c r="S230" s="150">
        <v>0</v>
      </c>
      <c r="T230" s="151">
        <f>S230*H230</f>
        <v>0</v>
      </c>
      <c r="AR230" s="152" t="s">
        <v>223</v>
      </c>
      <c r="AT230" s="152" t="s">
        <v>159</v>
      </c>
      <c r="AU230" s="152" t="s">
        <v>85</v>
      </c>
      <c r="AY230" s="13" t="s">
        <v>157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3" t="s">
        <v>85</v>
      </c>
      <c r="BK230" s="153">
        <f>ROUND(I230*H230,2)</f>
        <v>0</v>
      </c>
      <c r="BL230" s="13" t="s">
        <v>223</v>
      </c>
      <c r="BM230" s="152" t="s">
        <v>686</v>
      </c>
    </row>
    <row r="231" spans="2:65" s="11" customFormat="1" ht="22.9" customHeight="1">
      <c r="B231" s="127"/>
      <c r="D231" s="128" t="s">
        <v>72</v>
      </c>
      <c r="E231" s="137" t="s">
        <v>349</v>
      </c>
      <c r="F231" s="137" t="s">
        <v>350</v>
      </c>
      <c r="I231" s="130"/>
      <c r="J231" s="138">
        <f>BK231</f>
        <v>0</v>
      </c>
      <c r="L231" s="127"/>
      <c r="M231" s="132"/>
      <c r="P231" s="133">
        <f>SUM(P232:P235)</f>
        <v>0</v>
      </c>
      <c r="R231" s="133">
        <f>SUM(R232:R235)</f>
        <v>0</v>
      </c>
      <c r="T231" s="134">
        <f>SUM(T232:T235)</f>
        <v>0.28715170000000001</v>
      </c>
      <c r="AR231" s="128" t="s">
        <v>85</v>
      </c>
      <c r="AT231" s="135" t="s">
        <v>72</v>
      </c>
      <c r="AU231" s="135" t="s">
        <v>80</v>
      </c>
      <c r="AY231" s="128" t="s">
        <v>157</v>
      </c>
      <c r="BK231" s="136">
        <f>SUM(BK232:BK235)</f>
        <v>0</v>
      </c>
    </row>
    <row r="232" spans="2:65" s="1" customFormat="1" ht="33" customHeight="1">
      <c r="B232" s="139"/>
      <c r="C232" s="140" t="s">
        <v>687</v>
      </c>
      <c r="D232" s="140" t="s">
        <v>159</v>
      </c>
      <c r="E232" s="141" t="s">
        <v>688</v>
      </c>
      <c r="F232" s="142" t="s">
        <v>689</v>
      </c>
      <c r="G232" s="143" t="s">
        <v>239</v>
      </c>
      <c r="H232" s="144">
        <v>41.314999999999998</v>
      </c>
      <c r="I232" s="145"/>
      <c r="J232" s="146">
        <f>ROUND(I232*H232,2)</f>
        <v>0</v>
      </c>
      <c r="K232" s="147"/>
      <c r="L232" s="28"/>
      <c r="M232" s="148" t="s">
        <v>1</v>
      </c>
      <c r="N232" s="149" t="s">
        <v>39</v>
      </c>
      <c r="P232" s="150">
        <f>O232*H232</f>
        <v>0</v>
      </c>
      <c r="Q232" s="150">
        <v>0</v>
      </c>
      <c r="R232" s="150">
        <f>Q232*H232</f>
        <v>0</v>
      </c>
      <c r="S232" s="150">
        <v>3.47E-3</v>
      </c>
      <c r="T232" s="151">
        <f>S232*H232</f>
        <v>0.14336304999999999</v>
      </c>
      <c r="AR232" s="152" t="s">
        <v>223</v>
      </c>
      <c r="AT232" s="152" t="s">
        <v>159</v>
      </c>
      <c r="AU232" s="152" t="s">
        <v>85</v>
      </c>
      <c r="AY232" s="13" t="s">
        <v>157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3" t="s">
        <v>85</v>
      </c>
      <c r="BK232" s="153">
        <f>ROUND(I232*H232,2)</f>
        <v>0</v>
      </c>
      <c r="BL232" s="13" t="s">
        <v>223</v>
      </c>
      <c r="BM232" s="152" t="s">
        <v>690</v>
      </c>
    </row>
    <row r="233" spans="2:65" s="1" customFormat="1" ht="24.2" customHeight="1">
      <c r="B233" s="139"/>
      <c r="C233" s="140" t="s">
        <v>691</v>
      </c>
      <c r="D233" s="140" t="s">
        <v>159</v>
      </c>
      <c r="E233" s="141" t="s">
        <v>692</v>
      </c>
      <c r="F233" s="142" t="s">
        <v>693</v>
      </c>
      <c r="G233" s="143" t="s">
        <v>239</v>
      </c>
      <c r="H233" s="144">
        <v>55.734999999999999</v>
      </c>
      <c r="I233" s="145"/>
      <c r="J233" s="146">
        <f>ROUND(I233*H233,2)</f>
        <v>0</v>
      </c>
      <c r="K233" s="147"/>
      <c r="L233" s="28"/>
      <c r="M233" s="148" t="s">
        <v>1</v>
      </c>
      <c r="N233" s="149" t="s">
        <v>39</v>
      </c>
      <c r="P233" s="150">
        <f>O233*H233</f>
        <v>0</v>
      </c>
      <c r="Q233" s="150">
        <v>0</v>
      </c>
      <c r="R233" s="150">
        <f>Q233*H233</f>
        <v>0</v>
      </c>
      <c r="S233" s="150">
        <v>1.3500000000000001E-3</v>
      </c>
      <c r="T233" s="151">
        <f>S233*H233</f>
        <v>7.5242249999999997E-2</v>
      </c>
      <c r="AR233" s="152" t="s">
        <v>223</v>
      </c>
      <c r="AT233" s="152" t="s">
        <v>159</v>
      </c>
      <c r="AU233" s="152" t="s">
        <v>85</v>
      </c>
      <c r="AY233" s="13" t="s">
        <v>157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3" t="s">
        <v>85</v>
      </c>
      <c r="BK233" s="153">
        <f>ROUND(I233*H233,2)</f>
        <v>0</v>
      </c>
      <c r="BL233" s="13" t="s">
        <v>223</v>
      </c>
      <c r="BM233" s="152" t="s">
        <v>694</v>
      </c>
    </row>
    <row r="234" spans="2:65" s="1" customFormat="1" ht="24.2" customHeight="1">
      <c r="B234" s="139"/>
      <c r="C234" s="140" t="s">
        <v>695</v>
      </c>
      <c r="D234" s="140" t="s">
        <v>159</v>
      </c>
      <c r="E234" s="141" t="s">
        <v>696</v>
      </c>
      <c r="F234" s="142" t="s">
        <v>697</v>
      </c>
      <c r="G234" s="143" t="s">
        <v>239</v>
      </c>
      <c r="H234" s="144">
        <v>20.28</v>
      </c>
      <c r="I234" s="145"/>
      <c r="J234" s="146">
        <f>ROUND(I234*H234,2)</f>
        <v>0</v>
      </c>
      <c r="K234" s="147"/>
      <c r="L234" s="28"/>
      <c r="M234" s="148" t="s">
        <v>1</v>
      </c>
      <c r="N234" s="149" t="s">
        <v>39</v>
      </c>
      <c r="P234" s="150">
        <f>O234*H234</f>
        <v>0</v>
      </c>
      <c r="Q234" s="150">
        <v>0</v>
      </c>
      <c r="R234" s="150">
        <f>Q234*H234</f>
        <v>0</v>
      </c>
      <c r="S234" s="150">
        <v>3.3800000000000002E-3</v>
      </c>
      <c r="T234" s="151">
        <f>S234*H234</f>
        <v>6.8546400000000007E-2</v>
      </c>
      <c r="AR234" s="152" t="s">
        <v>223</v>
      </c>
      <c r="AT234" s="152" t="s">
        <v>159</v>
      </c>
      <c r="AU234" s="152" t="s">
        <v>85</v>
      </c>
      <c r="AY234" s="13" t="s">
        <v>157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3" t="s">
        <v>85</v>
      </c>
      <c r="BK234" s="153">
        <f>ROUND(I234*H234,2)</f>
        <v>0</v>
      </c>
      <c r="BL234" s="13" t="s">
        <v>223</v>
      </c>
      <c r="BM234" s="152" t="s">
        <v>698</v>
      </c>
    </row>
    <row r="235" spans="2:65" s="1" customFormat="1" ht="24.2" customHeight="1">
      <c r="B235" s="139"/>
      <c r="C235" s="140" t="s">
        <v>699</v>
      </c>
      <c r="D235" s="140" t="s">
        <v>159</v>
      </c>
      <c r="E235" s="141" t="s">
        <v>700</v>
      </c>
      <c r="F235" s="142" t="s">
        <v>701</v>
      </c>
      <c r="G235" s="143" t="s">
        <v>299</v>
      </c>
      <c r="H235" s="165"/>
      <c r="I235" s="145"/>
      <c r="J235" s="146">
        <f>ROUND(I235*H235,2)</f>
        <v>0</v>
      </c>
      <c r="K235" s="147"/>
      <c r="L235" s="28"/>
      <c r="M235" s="148" t="s">
        <v>1</v>
      </c>
      <c r="N235" s="149" t="s">
        <v>39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223</v>
      </c>
      <c r="AT235" s="152" t="s">
        <v>159</v>
      </c>
      <c r="AU235" s="152" t="s">
        <v>85</v>
      </c>
      <c r="AY235" s="13" t="s">
        <v>157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3" t="s">
        <v>85</v>
      </c>
      <c r="BK235" s="153">
        <f>ROUND(I235*H235,2)</f>
        <v>0</v>
      </c>
      <c r="BL235" s="13" t="s">
        <v>223</v>
      </c>
      <c r="BM235" s="152" t="s">
        <v>702</v>
      </c>
    </row>
    <row r="236" spans="2:65" s="11" customFormat="1" ht="22.9" customHeight="1">
      <c r="B236" s="127"/>
      <c r="D236" s="128" t="s">
        <v>72</v>
      </c>
      <c r="E236" s="137" t="s">
        <v>375</v>
      </c>
      <c r="F236" s="137" t="s">
        <v>376</v>
      </c>
      <c r="I236" s="130"/>
      <c r="J236" s="138">
        <f>BK236</f>
        <v>0</v>
      </c>
      <c r="L236" s="127"/>
      <c r="M236" s="132"/>
      <c r="P236" s="133">
        <f>SUM(P237:P238)</f>
        <v>0</v>
      </c>
      <c r="R236" s="133">
        <f>SUM(R237:R238)</f>
        <v>0</v>
      </c>
      <c r="T236" s="134">
        <f>SUM(T237:T238)</f>
        <v>76.721599999999995</v>
      </c>
      <c r="AR236" s="128" t="s">
        <v>85</v>
      </c>
      <c r="AT236" s="135" t="s">
        <v>72</v>
      </c>
      <c r="AU236" s="135" t="s">
        <v>80</v>
      </c>
      <c r="AY236" s="128" t="s">
        <v>157</v>
      </c>
      <c r="BK236" s="136">
        <f>SUM(BK237:BK238)</f>
        <v>0</v>
      </c>
    </row>
    <row r="237" spans="2:65" s="1" customFormat="1" ht="37.9" customHeight="1">
      <c r="B237" s="139"/>
      <c r="C237" s="140" t="s">
        <v>703</v>
      </c>
      <c r="D237" s="140" t="s">
        <v>159</v>
      </c>
      <c r="E237" s="141" t="s">
        <v>704</v>
      </c>
      <c r="F237" s="142" t="s">
        <v>705</v>
      </c>
      <c r="G237" s="143" t="s">
        <v>205</v>
      </c>
      <c r="H237" s="144">
        <v>959.02</v>
      </c>
      <c r="I237" s="145"/>
      <c r="J237" s="146">
        <f>ROUND(I237*H237,2)</f>
        <v>0</v>
      </c>
      <c r="K237" s="147"/>
      <c r="L237" s="28"/>
      <c r="M237" s="148" t="s">
        <v>1</v>
      </c>
      <c r="N237" s="149" t="s">
        <v>39</v>
      </c>
      <c r="P237" s="150">
        <f>O237*H237</f>
        <v>0</v>
      </c>
      <c r="Q237" s="150">
        <v>0</v>
      </c>
      <c r="R237" s="150">
        <f>Q237*H237</f>
        <v>0</v>
      </c>
      <c r="S237" s="150">
        <v>0.08</v>
      </c>
      <c r="T237" s="151">
        <f>S237*H237</f>
        <v>76.721599999999995</v>
      </c>
      <c r="AR237" s="152" t="s">
        <v>223</v>
      </c>
      <c r="AT237" s="152" t="s">
        <v>159</v>
      </c>
      <c r="AU237" s="152" t="s">
        <v>85</v>
      </c>
      <c r="AY237" s="13" t="s">
        <v>157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3" t="s">
        <v>85</v>
      </c>
      <c r="BK237" s="153">
        <f>ROUND(I237*H237,2)</f>
        <v>0</v>
      </c>
      <c r="BL237" s="13" t="s">
        <v>223</v>
      </c>
      <c r="BM237" s="152" t="s">
        <v>706</v>
      </c>
    </row>
    <row r="238" spans="2:65" s="1" customFormat="1" ht="24.2" customHeight="1">
      <c r="B238" s="139"/>
      <c r="C238" s="140" t="s">
        <v>707</v>
      </c>
      <c r="D238" s="140" t="s">
        <v>159</v>
      </c>
      <c r="E238" s="141" t="s">
        <v>708</v>
      </c>
      <c r="F238" s="142" t="s">
        <v>383</v>
      </c>
      <c r="G238" s="143" t="s">
        <v>299</v>
      </c>
      <c r="H238" s="165"/>
      <c r="I238" s="145"/>
      <c r="J238" s="146">
        <f>ROUND(I238*H238,2)</f>
        <v>0</v>
      </c>
      <c r="K238" s="147"/>
      <c r="L238" s="28"/>
      <c r="M238" s="148" t="s">
        <v>1</v>
      </c>
      <c r="N238" s="149" t="s">
        <v>39</v>
      </c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AR238" s="152" t="s">
        <v>223</v>
      </c>
      <c r="AT238" s="152" t="s">
        <v>159</v>
      </c>
      <c r="AU238" s="152" t="s">
        <v>85</v>
      </c>
      <c r="AY238" s="13" t="s">
        <v>157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3" t="s">
        <v>85</v>
      </c>
      <c r="BK238" s="153">
        <f>ROUND(I238*H238,2)</f>
        <v>0</v>
      </c>
      <c r="BL238" s="13" t="s">
        <v>223</v>
      </c>
      <c r="BM238" s="152" t="s">
        <v>709</v>
      </c>
    </row>
    <row r="239" spans="2:65" s="11" customFormat="1" ht="22.9" customHeight="1">
      <c r="B239" s="127"/>
      <c r="D239" s="128" t="s">
        <v>72</v>
      </c>
      <c r="E239" s="137" t="s">
        <v>385</v>
      </c>
      <c r="F239" s="137" t="s">
        <v>386</v>
      </c>
      <c r="I239" s="130"/>
      <c r="J239" s="138">
        <f>BK239</f>
        <v>0</v>
      </c>
      <c r="L239" s="127"/>
      <c r="M239" s="132"/>
      <c r="P239" s="133">
        <f>SUM(P240:P246)</f>
        <v>0</v>
      </c>
      <c r="R239" s="133">
        <f>SUM(R240:R246)</f>
        <v>0.97500000000000009</v>
      </c>
      <c r="T239" s="134">
        <f>SUM(T240:T246)</f>
        <v>0</v>
      </c>
      <c r="AR239" s="128" t="s">
        <v>85</v>
      </c>
      <c r="AT239" s="135" t="s">
        <v>72</v>
      </c>
      <c r="AU239" s="135" t="s">
        <v>80</v>
      </c>
      <c r="AY239" s="128" t="s">
        <v>157</v>
      </c>
      <c r="BK239" s="136">
        <f>SUM(BK240:BK246)</f>
        <v>0</v>
      </c>
    </row>
    <row r="240" spans="2:65" s="1" customFormat="1" ht="24.2" customHeight="1">
      <c r="B240" s="139"/>
      <c r="C240" s="140" t="s">
        <v>710</v>
      </c>
      <c r="D240" s="140" t="s">
        <v>159</v>
      </c>
      <c r="E240" s="141" t="s">
        <v>711</v>
      </c>
      <c r="F240" s="142" t="s">
        <v>712</v>
      </c>
      <c r="G240" s="143" t="s">
        <v>239</v>
      </c>
      <c r="H240" s="144">
        <v>18.254999999999999</v>
      </c>
      <c r="I240" s="145"/>
      <c r="J240" s="146">
        <f t="shared" ref="J240:J246" si="60">ROUND(I240*H240,2)</f>
        <v>0</v>
      </c>
      <c r="K240" s="147"/>
      <c r="L240" s="28"/>
      <c r="M240" s="148" t="s">
        <v>1</v>
      </c>
      <c r="N240" s="149" t="s">
        <v>39</v>
      </c>
      <c r="P240" s="150">
        <f t="shared" ref="P240:P246" si="61">O240*H240</f>
        <v>0</v>
      </c>
      <c r="Q240" s="150">
        <v>0</v>
      </c>
      <c r="R240" s="150">
        <f t="shared" ref="R240:R246" si="62">Q240*H240</f>
        <v>0</v>
      </c>
      <c r="S240" s="150">
        <v>0</v>
      </c>
      <c r="T240" s="151">
        <f t="shared" ref="T240:T246" si="63">S240*H240</f>
        <v>0</v>
      </c>
      <c r="AR240" s="152" t="s">
        <v>223</v>
      </c>
      <c r="AT240" s="152" t="s">
        <v>159</v>
      </c>
      <c r="AU240" s="152" t="s">
        <v>85</v>
      </c>
      <c r="AY240" s="13" t="s">
        <v>157</v>
      </c>
      <c r="BE240" s="153">
        <f t="shared" ref="BE240:BE246" si="64">IF(N240="základná",J240,0)</f>
        <v>0</v>
      </c>
      <c r="BF240" s="153">
        <f t="shared" ref="BF240:BF246" si="65">IF(N240="znížená",J240,0)</f>
        <v>0</v>
      </c>
      <c r="BG240" s="153">
        <f t="shared" ref="BG240:BG246" si="66">IF(N240="zákl. prenesená",J240,0)</f>
        <v>0</v>
      </c>
      <c r="BH240" s="153">
        <f t="shared" ref="BH240:BH246" si="67">IF(N240="zníž. prenesená",J240,0)</f>
        <v>0</v>
      </c>
      <c r="BI240" s="153">
        <f t="shared" ref="BI240:BI246" si="68">IF(N240="nulová",J240,0)</f>
        <v>0</v>
      </c>
      <c r="BJ240" s="13" t="s">
        <v>85</v>
      </c>
      <c r="BK240" s="153">
        <f t="shared" ref="BK240:BK246" si="69">ROUND(I240*H240,2)</f>
        <v>0</v>
      </c>
      <c r="BL240" s="13" t="s">
        <v>223</v>
      </c>
      <c r="BM240" s="152" t="s">
        <v>713</v>
      </c>
    </row>
    <row r="241" spans="2:65" s="1" customFormat="1" ht="33" customHeight="1">
      <c r="B241" s="139"/>
      <c r="C241" s="140" t="s">
        <v>714</v>
      </c>
      <c r="D241" s="140" t="s">
        <v>159</v>
      </c>
      <c r="E241" s="141" t="s">
        <v>715</v>
      </c>
      <c r="F241" s="142" t="s">
        <v>716</v>
      </c>
      <c r="G241" s="143" t="s">
        <v>245</v>
      </c>
      <c r="H241" s="144">
        <v>34</v>
      </c>
      <c r="I241" s="145"/>
      <c r="J241" s="146">
        <f t="shared" si="60"/>
        <v>0</v>
      </c>
      <c r="K241" s="147"/>
      <c r="L241" s="28"/>
      <c r="M241" s="148" t="s">
        <v>1</v>
      </c>
      <c r="N241" s="149" t="s">
        <v>39</v>
      </c>
      <c r="P241" s="150">
        <f t="shared" si="61"/>
        <v>0</v>
      </c>
      <c r="Q241" s="150">
        <v>0</v>
      </c>
      <c r="R241" s="150">
        <f t="shared" si="62"/>
        <v>0</v>
      </c>
      <c r="S241" s="150">
        <v>0</v>
      </c>
      <c r="T241" s="151">
        <f t="shared" si="63"/>
        <v>0</v>
      </c>
      <c r="AR241" s="152" t="s">
        <v>223</v>
      </c>
      <c r="AT241" s="152" t="s">
        <v>159</v>
      </c>
      <c r="AU241" s="152" t="s">
        <v>85</v>
      </c>
      <c r="AY241" s="13" t="s">
        <v>157</v>
      </c>
      <c r="BE241" s="153">
        <f t="shared" si="64"/>
        <v>0</v>
      </c>
      <c r="BF241" s="153">
        <f t="shared" si="65"/>
        <v>0</v>
      </c>
      <c r="BG241" s="153">
        <f t="shared" si="66"/>
        <v>0</v>
      </c>
      <c r="BH241" s="153">
        <f t="shared" si="67"/>
        <v>0</v>
      </c>
      <c r="BI241" s="153">
        <f t="shared" si="68"/>
        <v>0</v>
      </c>
      <c r="BJ241" s="13" t="s">
        <v>85</v>
      </c>
      <c r="BK241" s="153">
        <f t="shared" si="69"/>
        <v>0</v>
      </c>
      <c r="BL241" s="13" t="s">
        <v>223</v>
      </c>
      <c r="BM241" s="152" t="s">
        <v>717</v>
      </c>
    </row>
    <row r="242" spans="2:65" s="1" customFormat="1" ht="33" customHeight="1">
      <c r="B242" s="139"/>
      <c r="C242" s="140" t="s">
        <v>718</v>
      </c>
      <c r="D242" s="140" t="s">
        <v>159</v>
      </c>
      <c r="E242" s="141" t="s">
        <v>719</v>
      </c>
      <c r="F242" s="142" t="s">
        <v>720</v>
      </c>
      <c r="G242" s="143" t="s">
        <v>245</v>
      </c>
      <c r="H242" s="144">
        <v>2</v>
      </c>
      <c r="I242" s="145"/>
      <c r="J242" s="146">
        <f t="shared" si="60"/>
        <v>0</v>
      </c>
      <c r="K242" s="147"/>
      <c r="L242" s="28"/>
      <c r="M242" s="148" t="s">
        <v>1</v>
      </c>
      <c r="N242" s="149" t="s">
        <v>39</v>
      </c>
      <c r="P242" s="150">
        <f t="shared" si="61"/>
        <v>0</v>
      </c>
      <c r="Q242" s="150">
        <v>0</v>
      </c>
      <c r="R242" s="150">
        <f t="shared" si="62"/>
        <v>0</v>
      </c>
      <c r="S242" s="150">
        <v>0</v>
      </c>
      <c r="T242" s="151">
        <f t="shared" si="63"/>
        <v>0</v>
      </c>
      <c r="AR242" s="152" t="s">
        <v>223</v>
      </c>
      <c r="AT242" s="152" t="s">
        <v>159</v>
      </c>
      <c r="AU242" s="152" t="s">
        <v>85</v>
      </c>
      <c r="AY242" s="13" t="s">
        <v>157</v>
      </c>
      <c r="BE242" s="153">
        <f t="shared" si="64"/>
        <v>0</v>
      </c>
      <c r="BF242" s="153">
        <f t="shared" si="65"/>
        <v>0</v>
      </c>
      <c r="BG242" s="153">
        <f t="shared" si="66"/>
        <v>0</v>
      </c>
      <c r="BH242" s="153">
        <f t="shared" si="67"/>
        <v>0</v>
      </c>
      <c r="BI242" s="153">
        <f t="shared" si="68"/>
        <v>0</v>
      </c>
      <c r="BJ242" s="13" t="s">
        <v>85</v>
      </c>
      <c r="BK242" s="153">
        <f t="shared" si="69"/>
        <v>0</v>
      </c>
      <c r="BL242" s="13" t="s">
        <v>223</v>
      </c>
      <c r="BM242" s="152" t="s">
        <v>721</v>
      </c>
    </row>
    <row r="243" spans="2:65" s="1" customFormat="1" ht="24.2" customHeight="1">
      <c r="B243" s="139"/>
      <c r="C243" s="154" t="s">
        <v>722</v>
      </c>
      <c r="D243" s="154" t="s">
        <v>242</v>
      </c>
      <c r="E243" s="155" t="s">
        <v>723</v>
      </c>
      <c r="F243" s="156" t="s">
        <v>724</v>
      </c>
      <c r="G243" s="157" t="s">
        <v>245</v>
      </c>
      <c r="H243" s="158">
        <v>35</v>
      </c>
      <c r="I243" s="159"/>
      <c r="J243" s="160">
        <f t="shared" si="60"/>
        <v>0</v>
      </c>
      <c r="K243" s="161"/>
      <c r="L243" s="162"/>
      <c r="M243" s="163" t="s">
        <v>1</v>
      </c>
      <c r="N243" s="164" t="s">
        <v>39</v>
      </c>
      <c r="P243" s="150">
        <f t="shared" si="61"/>
        <v>0</v>
      </c>
      <c r="Q243" s="150">
        <v>1E-3</v>
      </c>
      <c r="R243" s="150">
        <f t="shared" si="62"/>
        <v>3.5000000000000003E-2</v>
      </c>
      <c r="S243" s="150">
        <v>0</v>
      </c>
      <c r="T243" s="151">
        <f t="shared" si="63"/>
        <v>0</v>
      </c>
      <c r="AR243" s="152" t="s">
        <v>295</v>
      </c>
      <c r="AT243" s="152" t="s">
        <v>242</v>
      </c>
      <c r="AU243" s="152" t="s">
        <v>85</v>
      </c>
      <c r="AY243" s="13" t="s">
        <v>157</v>
      </c>
      <c r="BE243" s="153">
        <f t="shared" si="64"/>
        <v>0</v>
      </c>
      <c r="BF243" s="153">
        <f t="shared" si="65"/>
        <v>0</v>
      </c>
      <c r="BG243" s="153">
        <f t="shared" si="66"/>
        <v>0</v>
      </c>
      <c r="BH243" s="153">
        <f t="shared" si="67"/>
        <v>0</v>
      </c>
      <c r="BI243" s="153">
        <f t="shared" si="68"/>
        <v>0</v>
      </c>
      <c r="BJ243" s="13" t="s">
        <v>85</v>
      </c>
      <c r="BK243" s="153">
        <f t="shared" si="69"/>
        <v>0</v>
      </c>
      <c r="BL243" s="13" t="s">
        <v>223</v>
      </c>
      <c r="BM243" s="152" t="s">
        <v>725</v>
      </c>
    </row>
    <row r="244" spans="2:65" s="1" customFormat="1" ht="37.9" customHeight="1">
      <c r="B244" s="139"/>
      <c r="C244" s="154" t="s">
        <v>726</v>
      </c>
      <c r="D244" s="154" t="s">
        <v>242</v>
      </c>
      <c r="E244" s="155" t="s">
        <v>727</v>
      </c>
      <c r="F244" s="156" t="s">
        <v>728</v>
      </c>
      <c r="G244" s="157" t="s">
        <v>245</v>
      </c>
      <c r="H244" s="158">
        <v>34</v>
      </c>
      <c r="I244" s="159"/>
      <c r="J244" s="160">
        <f t="shared" si="60"/>
        <v>0</v>
      </c>
      <c r="K244" s="161"/>
      <c r="L244" s="162"/>
      <c r="M244" s="163" t="s">
        <v>1</v>
      </c>
      <c r="N244" s="164" t="s">
        <v>39</v>
      </c>
      <c r="P244" s="150">
        <f t="shared" si="61"/>
        <v>0</v>
      </c>
      <c r="Q244" s="150">
        <v>2.5000000000000001E-2</v>
      </c>
      <c r="R244" s="150">
        <f t="shared" si="62"/>
        <v>0.85000000000000009</v>
      </c>
      <c r="S244" s="150">
        <v>0</v>
      </c>
      <c r="T244" s="151">
        <f t="shared" si="63"/>
        <v>0</v>
      </c>
      <c r="AR244" s="152" t="s">
        <v>295</v>
      </c>
      <c r="AT244" s="152" t="s">
        <v>242</v>
      </c>
      <c r="AU244" s="152" t="s">
        <v>85</v>
      </c>
      <c r="AY244" s="13" t="s">
        <v>157</v>
      </c>
      <c r="BE244" s="153">
        <f t="shared" si="64"/>
        <v>0</v>
      </c>
      <c r="BF244" s="153">
        <f t="shared" si="65"/>
        <v>0</v>
      </c>
      <c r="BG244" s="153">
        <f t="shared" si="66"/>
        <v>0</v>
      </c>
      <c r="BH244" s="153">
        <f t="shared" si="67"/>
        <v>0</v>
      </c>
      <c r="BI244" s="153">
        <f t="shared" si="68"/>
        <v>0</v>
      </c>
      <c r="BJ244" s="13" t="s">
        <v>85</v>
      </c>
      <c r="BK244" s="153">
        <f t="shared" si="69"/>
        <v>0</v>
      </c>
      <c r="BL244" s="13" t="s">
        <v>223</v>
      </c>
      <c r="BM244" s="152" t="s">
        <v>729</v>
      </c>
    </row>
    <row r="245" spans="2:65" s="1" customFormat="1" ht="37.9" customHeight="1">
      <c r="B245" s="139"/>
      <c r="C245" s="154" t="s">
        <v>730</v>
      </c>
      <c r="D245" s="154" t="s">
        <v>242</v>
      </c>
      <c r="E245" s="155" t="s">
        <v>731</v>
      </c>
      <c r="F245" s="156" t="s">
        <v>732</v>
      </c>
      <c r="G245" s="157" t="s">
        <v>245</v>
      </c>
      <c r="H245" s="158">
        <v>2</v>
      </c>
      <c r="I245" s="159"/>
      <c r="J245" s="160">
        <f t="shared" si="60"/>
        <v>0</v>
      </c>
      <c r="K245" s="161"/>
      <c r="L245" s="162"/>
      <c r="M245" s="163" t="s">
        <v>1</v>
      </c>
      <c r="N245" s="164" t="s">
        <v>39</v>
      </c>
      <c r="P245" s="150">
        <f t="shared" si="61"/>
        <v>0</v>
      </c>
      <c r="Q245" s="150">
        <v>4.4999999999999998E-2</v>
      </c>
      <c r="R245" s="150">
        <f t="shared" si="62"/>
        <v>0.09</v>
      </c>
      <c r="S245" s="150">
        <v>0</v>
      </c>
      <c r="T245" s="151">
        <f t="shared" si="63"/>
        <v>0</v>
      </c>
      <c r="AR245" s="152" t="s">
        <v>295</v>
      </c>
      <c r="AT245" s="152" t="s">
        <v>242</v>
      </c>
      <c r="AU245" s="152" t="s">
        <v>85</v>
      </c>
      <c r="AY245" s="13" t="s">
        <v>157</v>
      </c>
      <c r="BE245" s="153">
        <f t="shared" si="64"/>
        <v>0</v>
      </c>
      <c r="BF245" s="153">
        <f t="shared" si="65"/>
        <v>0</v>
      </c>
      <c r="BG245" s="153">
        <f t="shared" si="66"/>
        <v>0</v>
      </c>
      <c r="BH245" s="153">
        <f t="shared" si="67"/>
        <v>0</v>
      </c>
      <c r="BI245" s="153">
        <f t="shared" si="68"/>
        <v>0</v>
      </c>
      <c r="BJ245" s="13" t="s">
        <v>85</v>
      </c>
      <c r="BK245" s="153">
        <f t="shared" si="69"/>
        <v>0</v>
      </c>
      <c r="BL245" s="13" t="s">
        <v>223</v>
      </c>
      <c r="BM245" s="152" t="s">
        <v>733</v>
      </c>
    </row>
    <row r="246" spans="2:65" s="1" customFormat="1" ht="24.2" customHeight="1">
      <c r="B246" s="139"/>
      <c r="C246" s="140" t="s">
        <v>734</v>
      </c>
      <c r="D246" s="140" t="s">
        <v>159</v>
      </c>
      <c r="E246" s="141" t="s">
        <v>735</v>
      </c>
      <c r="F246" s="142" t="s">
        <v>736</v>
      </c>
      <c r="G246" s="143" t="s">
        <v>299</v>
      </c>
      <c r="H246" s="165"/>
      <c r="I246" s="145"/>
      <c r="J246" s="146">
        <f t="shared" si="60"/>
        <v>0</v>
      </c>
      <c r="K246" s="147"/>
      <c r="L246" s="28"/>
      <c r="M246" s="148" t="s">
        <v>1</v>
      </c>
      <c r="N246" s="149" t="s">
        <v>39</v>
      </c>
      <c r="P246" s="150">
        <f t="shared" si="61"/>
        <v>0</v>
      </c>
      <c r="Q246" s="150">
        <v>0</v>
      </c>
      <c r="R246" s="150">
        <f t="shared" si="62"/>
        <v>0</v>
      </c>
      <c r="S246" s="150">
        <v>0</v>
      </c>
      <c r="T246" s="151">
        <f t="shared" si="63"/>
        <v>0</v>
      </c>
      <c r="AR246" s="152" t="s">
        <v>223</v>
      </c>
      <c r="AT246" s="152" t="s">
        <v>159</v>
      </c>
      <c r="AU246" s="152" t="s">
        <v>85</v>
      </c>
      <c r="AY246" s="13" t="s">
        <v>157</v>
      </c>
      <c r="BE246" s="153">
        <f t="shared" si="64"/>
        <v>0</v>
      </c>
      <c r="BF246" s="153">
        <f t="shared" si="65"/>
        <v>0</v>
      </c>
      <c r="BG246" s="153">
        <f t="shared" si="66"/>
        <v>0</v>
      </c>
      <c r="BH246" s="153">
        <f t="shared" si="67"/>
        <v>0</v>
      </c>
      <c r="BI246" s="153">
        <f t="shared" si="68"/>
        <v>0</v>
      </c>
      <c r="BJ246" s="13" t="s">
        <v>85</v>
      </c>
      <c r="BK246" s="153">
        <f t="shared" si="69"/>
        <v>0</v>
      </c>
      <c r="BL246" s="13" t="s">
        <v>223</v>
      </c>
      <c r="BM246" s="152" t="s">
        <v>737</v>
      </c>
    </row>
    <row r="247" spans="2:65" s="11" customFormat="1" ht="22.9" customHeight="1">
      <c r="B247" s="127"/>
      <c r="D247" s="128" t="s">
        <v>72</v>
      </c>
      <c r="E247" s="137" t="s">
        <v>427</v>
      </c>
      <c r="F247" s="137" t="s">
        <v>428</v>
      </c>
      <c r="I247" s="130"/>
      <c r="J247" s="138">
        <f>BK247</f>
        <v>0</v>
      </c>
      <c r="L247" s="127"/>
      <c r="M247" s="132"/>
      <c r="P247" s="133">
        <f>SUM(P248:P251)</f>
        <v>0</v>
      </c>
      <c r="R247" s="133">
        <f>SUM(R248:R251)</f>
        <v>8.3537999999999998E-3</v>
      </c>
      <c r="T247" s="134">
        <f>SUM(T248:T251)</f>
        <v>0.18</v>
      </c>
      <c r="AR247" s="128" t="s">
        <v>85</v>
      </c>
      <c r="AT247" s="135" t="s">
        <v>72</v>
      </c>
      <c r="AU247" s="135" t="s">
        <v>80</v>
      </c>
      <c r="AY247" s="128" t="s">
        <v>157</v>
      </c>
      <c r="BK247" s="136">
        <f>SUM(BK248:BK251)</f>
        <v>0</v>
      </c>
    </row>
    <row r="248" spans="2:65" s="1" customFormat="1" ht="33" customHeight="1">
      <c r="B248" s="139"/>
      <c r="C248" s="140" t="s">
        <v>738</v>
      </c>
      <c r="D248" s="140" t="s">
        <v>159</v>
      </c>
      <c r="E248" s="141" t="s">
        <v>739</v>
      </c>
      <c r="F248" s="142" t="s">
        <v>740</v>
      </c>
      <c r="G248" s="143" t="s">
        <v>245</v>
      </c>
      <c r="H248" s="144">
        <v>2</v>
      </c>
      <c r="I248" s="145"/>
      <c r="J248" s="146">
        <f>ROUND(I248*H248,2)</f>
        <v>0</v>
      </c>
      <c r="K248" s="147"/>
      <c r="L248" s="28"/>
      <c r="M248" s="148" t="s">
        <v>1</v>
      </c>
      <c r="N248" s="149" t="s">
        <v>39</v>
      </c>
      <c r="P248" s="150">
        <f>O248*H248</f>
        <v>0</v>
      </c>
      <c r="Q248" s="150">
        <v>4.5899999999999998E-5</v>
      </c>
      <c r="R248" s="150">
        <f>Q248*H248</f>
        <v>9.1799999999999995E-5</v>
      </c>
      <c r="S248" s="150">
        <v>0</v>
      </c>
      <c r="T248" s="151">
        <f>S248*H248</f>
        <v>0</v>
      </c>
      <c r="AR248" s="152" t="s">
        <v>223</v>
      </c>
      <c r="AT248" s="152" t="s">
        <v>159</v>
      </c>
      <c r="AU248" s="152" t="s">
        <v>85</v>
      </c>
      <c r="AY248" s="13" t="s">
        <v>157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3" t="s">
        <v>85</v>
      </c>
      <c r="BK248" s="153">
        <f>ROUND(I248*H248,2)</f>
        <v>0</v>
      </c>
      <c r="BL248" s="13" t="s">
        <v>223</v>
      </c>
      <c r="BM248" s="152" t="s">
        <v>741</v>
      </c>
    </row>
    <row r="249" spans="2:65" s="1" customFormat="1" ht="24.2" customHeight="1">
      <c r="B249" s="139"/>
      <c r="C249" s="154" t="s">
        <v>742</v>
      </c>
      <c r="D249" s="154" t="s">
        <v>242</v>
      </c>
      <c r="E249" s="155" t="s">
        <v>743</v>
      </c>
      <c r="F249" s="156" t="s">
        <v>744</v>
      </c>
      <c r="G249" s="157" t="s">
        <v>245</v>
      </c>
      <c r="H249" s="158">
        <v>2</v>
      </c>
      <c r="I249" s="159"/>
      <c r="J249" s="160">
        <f>ROUND(I249*H249,2)</f>
        <v>0</v>
      </c>
      <c r="K249" s="161"/>
      <c r="L249" s="162"/>
      <c r="M249" s="163" t="s">
        <v>1</v>
      </c>
      <c r="N249" s="164" t="s">
        <v>39</v>
      </c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AR249" s="152" t="s">
        <v>295</v>
      </c>
      <c r="AT249" s="152" t="s">
        <v>242</v>
      </c>
      <c r="AU249" s="152" t="s">
        <v>85</v>
      </c>
      <c r="AY249" s="13" t="s">
        <v>157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3" t="s">
        <v>85</v>
      </c>
      <c r="BK249" s="153">
        <f>ROUND(I249*H249,2)</f>
        <v>0</v>
      </c>
      <c r="BL249" s="13" t="s">
        <v>223</v>
      </c>
      <c r="BM249" s="152" t="s">
        <v>745</v>
      </c>
    </row>
    <row r="250" spans="2:65" s="1" customFormat="1" ht="33" customHeight="1">
      <c r="B250" s="139"/>
      <c r="C250" s="140" t="s">
        <v>746</v>
      </c>
      <c r="D250" s="140" t="s">
        <v>159</v>
      </c>
      <c r="E250" s="141" t="s">
        <v>747</v>
      </c>
      <c r="F250" s="142" t="s">
        <v>748</v>
      </c>
      <c r="G250" s="143" t="s">
        <v>628</v>
      </c>
      <c r="H250" s="144">
        <v>180</v>
      </c>
      <c r="I250" s="145"/>
      <c r="J250" s="146">
        <f>ROUND(I250*H250,2)</f>
        <v>0</v>
      </c>
      <c r="K250" s="147"/>
      <c r="L250" s="28"/>
      <c r="M250" s="148" t="s">
        <v>1</v>
      </c>
      <c r="N250" s="149" t="s">
        <v>39</v>
      </c>
      <c r="P250" s="150">
        <f>O250*H250</f>
        <v>0</v>
      </c>
      <c r="Q250" s="150">
        <v>4.5899999999999998E-5</v>
      </c>
      <c r="R250" s="150">
        <f>Q250*H250</f>
        <v>8.2620000000000002E-3</v>
      </c>
      <c r="S250" s="150">
        <v>1E-3</v>
      </c>
      <c r="T250" s="151">
        <f>S250*H250</f>
        <v>0.18</v>
      </c>
      <c r="AR250" s="152" t="s">
        <v>223</v>
      </c>
      <c r="AT250" s="152" t="s">
        <v>159</v>
      </c>
      <c r="AU250" s="152" t="s">
        <v>85</v>
      </c>
      <c r="AY250" s="13" t="s">
        <v>157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3" t="s">
        <v>85</v>
      </c>
      <c r="BK250" s="153">
        <f>ROUND(I250*H250,2)</f>
        <v>0</v>
      </c>
      <c r="BL250" s="13" t="s">
        <v>223</v>
      </c>
      <c r="BM250" s="152" t="s">
        <v>749</v>
      </c>
    </row>
    <row r="251" spans="2:65" s="1" customFormat="1" ht="24.2" customHeight="1">
      <c r="B251" s="139"/>
      <c r="C251" s="140" t="s">
        <v>750</v>
      </c>
      <c r="D251" s="140" t="s">
        <v>159</v>
      </c>
      <c r="E251" s="141" t="s">
        <v>751</v>
      </c>
      <c r="F251" s="142" t="s">
        <v>752</v>
      </c>
      <c r="G251" s="143" t="s">
        <v>299</v>
      </c>
      <c r="H251" s="165"/>
      <c r="I251" s="145"/>
      <c r="J251" s="146">
        <f>ROUND(I251*H251,2)</f>
        <v>0</v>
      </c>
      <c r="K251" s="147"/>
      <c r="L251" s="28"/>
      <c r="M251" s="148" t="s">
        <v>1</v>
      </c>
      <c r="N251" s="149" t="s">
        <v>39</v>
      </c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AR251" s="152" t="s">
        <v>223</v>
      </c>
      <c r="AT251" s="152" t="s">
        <v>159</v>
      </c>
      <c r="AU251" s="152" t="s">
        <v>85</v>
      </c>
      <c r="AY251" s="13" t="s">
        <v>157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3" t="s">
        <v>85</v>
      </c>
      <c r="BK251" s="153">
        <f>ROUND(I251*H251,2)</f>
        <v>0</v>
      </c>
      <c r="BL251" s="13" t="s">
        <v>223</v>
      </c>
      <c r="BM251" s="152" t="s">
        <v>753</v>
      </c>
    </row>
    <row r="252" spans="2:65" s="11" customFormat="1" ht="22.9" customHeight="1">
      <c r="B252" s="127"/>
      <c r="D252" s="128" t="s">
        <v>72</v>
      </c>
      <c r="E252" s="137" t="s">
        <v>754</v>
      </c>
      <c r="F252" s="137" t="s">
        <v>755</v>
      </c>
      <c r="I252" s="130"/>
      <c r="J252" s="138">
        <f>BK252</f>
        <v>0</v>
      </c>
      <c r="L252" s="127"/>
      <c r="M252" s="132"/>
      <c r="P252" s="133">
        <f>SUM(P253:P256)</f>
        <v>0</v>
      </c>
      <c r="R252" s="133">
        <f>SUM(R253:R256)</f>
        <v>14.020810169999999</v>
      </c>
      <c r="T252" s="134">
        <f>SUM(T253:T256)</f>
        <v>0</v>
      </c>
      <c r="AR252" s="128" t="s">
        <v>85</v>
      </c>
      <c r="AT252" s="135" t="s">
        <v>72</v>
      </c>
      <c r="AU252" s="135" t="s">
        <v>80</v>
      </c>
      <c r="AY252" s="128" t="s">
        <v>157</v>
      </c>
      <c r="BK252" s="136">
        <f>SUM(BK253:BK256)</f>
        <v>0</v>
      </c>
    </row>
    <row r="253" spans="2:65" s="1" customFormat="1" ht="16.5" customHeight="1">
      <c r="B253" s="139"/>
      <c r="C253" s="140" t="s">
        <v>756</v>
      </c>
      <c r="D253" s="140" t="s">
        <v>159</v>
      </c>
      <c r="E253" s="141" t="s">
        <v>757</v>
      </c>
      <c r="F253" s="142" t="s">
        <v>758</v>
      </c>
      <c r="G253" s="143" t="s">
        <v>239</v>
      </c>
      <c r="H253" s="144">
        <v>485</v>
      </c>
      <c r="I253" s="145"/>
      <c r="J253" s="146">
        <f>ROUND(I253*H253,2)</f>
        <v>0</v>
      </c>
      <c r="K253" s="147"/>
      <c r="L253" s="28"/>
      <c r="M253" s="148" t="s">
        <v>1</v>
      </c>
      <c r="N253" s="149" t="s">
        <v>39</v>
      </c>
      <c r="P253" s="150">
        <f>O253*H253</f>
        <v>0</v>
      </c>
      <c r="Q253" s="150">
        <v>3.4323999999999999E-3</v>
      </c>
      <c r="R253" s="150">
        <f>Q253*H253</f>
        <v>1.664714</v>
      </c>
      <c r="S253" s="150">
        <v>0</v>
      </c>
      <c r="T253" s="151">
        <f>S253*H253</f>
        <v>0</v>
      </c>
      <c r="AR253" s="152" t="s">
        <v>223</v>
      </c>
      <c r="AT253" s="152" t="s">
        <v>159</v>
      </c>
      <c r="AU253" s="152" t="s">
        <v>85</v>
      </c>
      <c r="AY253" s="13" t="s">
        <v>157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3" t="s">
        <v>85</v>
      </c>
      <c r="BK253" s="153">
        <f>ROUND(I253*H253,2)</f>
        <v>0</v>
      </c>
      <c r="BL253" s="13" t="s">
        <v>223</v>
      </c>
      <c r="BM253" s="152" t="s">
        <v>759</v>
      </c>
    </row>
    <row r="254" spans="2:65" s="1" customFormat="1" ht="24.2" customHeight="1">
      <c r="B254" s="139"/>
      <c r="C254" s="140" t="s">
        <v>760</v>
      </c>
      <c r="D254" s="140" t="s">
        <v>159</v>
      </c>
      <c r="E254" s="141" t="s">
        <v>761</v>
      </c>
      <c r="F254" s="142" t="s">
        <v>762</v>
      </c>
      <c r="G254" s="143" t="s">
        <v>205</v>
      </c>
      <c r="H254" s="144">
        <v>529.01</v>
      </c>
      <c r="I254" s="145"/>
      <c r="J254" s="146">
        <f>ROUND(I254*H254,2)</f>
        <v>0</v>
      </c>
      <c r="K254" s="147"/>
      <c r="L254" s="28"/>
      <c r="M254" s="148" t="s">
        <v>1</v>
      </c>
      <c r="N254" s="149" t="s">
        <v>39</v>
      </c>
      <c r="P254" s="150">
        <f>O254*H254</f>
        <v>0</v>
      </c>
      <c r="Q254" s="150">
        <v>3.1970000000000002E-3</v>
      </c>
      <c r="R254" s="150">
        <f>Q254*H254</f>
        <v>1.6912449700000001</v>
      </c>
      <c r="S254" s="150">
        <v>0</v>
      </c>
      <c r="T254" s="151">
        <f>S254*H254</f>
        <v>0</v>
      </c>
      <c r="AR254" s="152" t="s">
        <v>223</v>
      </c>
      <c r="AT254" s="152" t="s">
        <v>159</v>
      </c>
      <c r="AU254" s="152" t="s">
        <v>85</v>
      </c>
      <c r="AY254" s="13" t="s">
        <v>157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3" t="s">
        <v>85</v>
      </c>
      <c r="BK254" s="153">
        <f>ROUND(I254*H254,2)</f>
        <v>0</v>
      </c>
      <c r="BL254" s="13" t="s">
        <v>223</v>
      </c>
      <c r="BM254" s="152" t="s">
        <v>763</v>
      </c>
    </row>
    <row r="255" spans="2:65" s="1" customFormat="1" ht="16.5" customHeight="1">
      <c r="B255" s="139"/>
      <c r="C255" s="154" t="s">
        <v>764</v>
      </c>
      <c r="D255" s="154" t="s">
        <v>242</v>
      </c>
      <c r="E255" s="155" t="s">
        <v>765</v>
      </c>
      <c r="F255" s="156" t="s">
        <v>766</v>
      </c>
      <c r="G255" s="157" t="s">
        <v>205</v>
      </c>
      <c r="H255" s="158">
        <v>555.46100000000001</v>
      </c>
      <c r="I255" s="159"/>
      <c r="J255" s="160">
        <f>ROUND(I255*H255,2)</f>
        <v>0</v>
      </c>
      <c r="K255" s="161"/>
      <c r="L255" s="162"/>
      <c r="M255" s="163" t="s">
        <v>1</v>
      </c>
      <c r="N255" s="164" t="s">
        <v>39</v>
      </c>
      <c r="P255" s="150">
        <f>O255*H255</f>
        <v>0</v>
      </c>
      <c r="Q255" s="150">
        <v>1.9199999999999998E-2</v>
      </c>
      <c r="R255" s="150">
        <f>Q255*H255</f>
        <v>10.664851199999999</v>
      </c>
      <c r="S255" s="150">
        <v>0</v>
      </c>
      <c r="T255" s="151">
        <f>S255*H255</f>
        <v>0</v>
      </c>
      <c r="AR255" s="152" t="s">
        <v>295</v>
      </c>
      <c r="AT255" s="152" t="s">
        <v>242</v>
      </c>
      <c r="AU255" s="152" t="s">
        <v>85</v>
      </c>
      <c r="AY255" s="13" t="s">
        <v>157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3" t="s">
        <v>85</v>
      </c>
      <c r="BK255" s="153">
        <f>ROUND(I255*H255,2)</f>
        <v>0</v>
      </c>
      <c r="BL255" s="13" t="s">
        <v>223</v>
      </c>
      <c r="BM255" s="152" t="s">
        <v>767</v>
      </c>
    </row>
    <row r="256" spans="2:65" s="1" customFormat="1" ht="24.2" customHeight="1">
      <c r="B256" s="139"/>
      <c r="C256" s="140" t="s">
        <v>768</v>
      </c>
      <c r="D256" s="140" t="s">
        <v>159</v>
      </c>
      <c r="E256" s="141" t="s">
        <v>769</v>
      </c>
      <c r="F256" s="142" t="s">
        <v>770</v>
      </c>
      <c r="G256" s="143" t="s">
        <v>299</v>
      </c>
      <c r="H256" s="165"/>
      <c r="I256" s="145"/>
      <c r="J256" s="146">
        <f>ROUND(I256*H256,2)</f>
        <v>0</v>
      </c>
      <c r="K256" s="147"/>
      <c r="L256" s="28"/>
      <c r="M256" s="148" t="s">
        <v>1</v>
      </c>
      <c r="N256" s="149" t="s">
        <v>39</v>
      </c>
      <c r="P256" s="150">
        <f>O256*H256</f>
        <v>0</v>
      </c>
      <c r="Q256" s="150">
        <v>0</v>
      </c>
      <c r="R256" s="150">
        <f>Q256*H256</f>
        <v>0</v>
      </c>
      <c r="S256" s="150">
        <v>0</v>
      </c>
      <c r="T256" s="151">
        <f>S256*H256</f>
        <v>0</v>
      </c>
      <c r="AR256" s="152" t="s">
        <v>223</v>
      </c>
      <c r="AT256" s="152" t="s">
        <v>159</v>
      </c>
      <c r="AU256" s="152" t="s">
        <v>85</v>
      </c>
      <c r="AY256" s="13" t="s">
        <v>157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3" t="s">
        <v>85</v>
      </c>
      <c r="BK256" s="153">
        <f>ROUND(I256*H256,2)</f>
        <v>0</v>
      </c>
      <c r="BL256" s="13" t="s">
        <v>223</v>
      </c>
      <c r="BM256" s="152" t="s">
        <v>771</v>
      </c>
    </row>
    <row r="257" spans="2:65" s="11" customFormat="1" ht="22.9" customHeight="1">
      <c r="B257" s="127"/>
      <c r="D257" s="128" t="s">
        <v>72</v>
      </c>
      <c r="E257" s="137" t="s">
        <v>772</v>
      </c>
      <c r="F257" s="137" t="s">
        <v>773</v>
      </c>
      <c r="I257" s="130"/>
      <c r="J257" s="138">
        <f>BK257</f>
        <v>0</v>
      </c>
      <c r="L257" s="127"/>
      <c r="M257" s="132"/>
      <c r="P257" s="133">
        <f>SUM(P258:P260)</f>
        <v>0</v>
      </c>
      <c r="R257" s="133">
        <f>SUM(R258:R260)</f>
        <v>5.1485363600000005</v>
      </c>
      <c r="T257" s="134">
        <f>SUM(T258:T260)</f>
        <v>0</v>
      </c>
      <c r="AR257" s="128" t="s">
        <v>85</v>
      </c>
      <c r="AT257" s="135" t="s">
        <v>72</v>
      </c>
      <c r="AU257" s="135" t="s">
        <v>80</v>
      </c>
      <c r="AY257" s="128" t="s">
        <v>157</v>
      </c>
      <c r="BK257" s="136">
        <f>SUM(BK258:BK260)</f>
        <v>0</v>
      </c>
    </row>
    <row r="258" spans="2:65" s="1" customFormat="1" ht="24.2" customHeight="1">
      <c r="B258" s="139"/>
      <c r="C258" s="140" t="s">
        <v>774</v>
      </c>
      <c r="D258" s="140" t="s">
        <v>159</v>
      </c>
      <c r="E258" s="141" t="s">
        <v>775</v>
      </c>
      <c r="F258" s="142" t="s">
        <v>776</v>
      </c>
      <c r="G258" s="143" t="s">
        <v>205</v>
      </c>
      <c r="H258" s="144">
        <v>379.28</v>
      </c>
      <c r="I258" s="145"/>
      <c r="J258" s="146">
        <f>ROUND(I258*H258,2)</f>
        <v>0</v>
      </c>
      <c r="K258" s="147"/>
      <c r="L258" s="28"/>
      <c r="M258" s="148" t="s">
        <v>1</v>
      </c>
      <c r="N258" s="149" t="s">
        <v>39</v>
      </c>
      <c r="P258" s="150">
        <f>O258*H258</f>
        <v>0</v>
      </c>
      <c r="Q258" s="150">
        <v>2.8644999999999999E-3</v>
      </c>
      <c r="R258" s="150">
        <f>Q258*H258</f>
        <v>1.0864475599999999</v>
      </c>
      <c r="S258" s="150">
        <v>0</v>
      </c>
      <c r="T258" s="151">
        <f>S258*H258</f>
        <v>0</v>
      </c>
      <c r="AR258" s="152" t="s">
        <v>223</v>
      </c>
      <c r="AT258" s="152" t="s">
        <v>159</v>
      </c>
      <c r="AU258" s="152" t="s">
        <v>85</v>
      </c>
      <c r="AY258" s="13" t="s">
        <v>157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3" t="s">
        <v>85</v>
      </c>
      <c r="BK258" s="153">
        <f>ROUND(I258*H258,2)</f>
        <v>0</v>
      </c>
      <c r="BL258" s="13" t="s">
        <v>223</v>
      </c>
      <c r="BM258" s="152" t="s">
        <v>777</v>
      </c>
    </row>
    <row r="259" spans="2:65" s="1" customFormat="1" ht="16.5" customHeight="1">
      <c r="B259" s="139"/>
      <c r="C259" s="154" t="s">
        <v>278</v>
      </c>
      <c r="D259" s="154" t="s">
        <v>242</v>
      </c>
      <c r="E259" s="155" t="s">
        <v>778</v>
      </c>
      <c r="F259" s="156" t="s">
        <v>779</v>
      </c>
      <c r="G259" s="157" t="s">
        <v>205</v>
      </c>
      <c r="H259" s="158">
        <v>398.24400000000003</v>
      </c>
      <c r="I259" s="159"/>
      <c r="J259" s="160">
        <f>ROUND(I259*H259,2)</f>
        <v>0</v>
      </c>
      <c r="K259" s="161"/>
      <c r="L259" s="162"/>
      <c r="M259" s="163" t="s">
        <v>1</v>
      </c>
      <c r="N259" s="164" t="s">
        <v>39</v>
      </c>
      <c r="P259" s="150">
        <f>O259*H259</f>
        <v>0</v>
      </c>
      <c r="Q259" s="150">
        <v>1.0200000000000001E-2</v>
      </c>
      <c r="R259" s="150">
        <f>Q259*H259</f>
        <v>4.0620888000000006</v>
      </c>
      <c r="S259" s="150">
        <v>0</v>
      </c>
      <c r="T259" s="151">
        <f>S259*H259</f>
        <v>0</v>
      </c>
      <c r="AR259" s="152" t="s">
        <v>295</v>
      </c>
      <c r="AT259" s="152" t="s">
        <v>242</v>
      </c>
      <c r="AU259" s="152" t="s">
        <v>85</v>
      </c>
      <c r="AY259" s="13" t="s">
        <v>157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3" t="s">
        <v>85</v>
      </c>
      <c r="BK259" s="153">
        <f>ROUND(I259*H259,2)</f>
        <v>0</v>
      </c>
      <c r="BL259" s="13" t="s">
        <v>223</v>
      </c>
      <c r="BM259" s="152" t="s">
        <v>780</v>
      </c>
    </row>
    <row r="260" spans="2:65" s="1" customFormat="1" ht="24.2" customHeight="1">
      <c r="B260" s="139"/>
      <c r="C260" s="140" t="s">
        <v>781</v>
      </c>
      <c r="D260" s="140" t="s">
        <v>159</v>
      </c>
      <c r="E260" s="141" t="s">
        <v>782</v>
      </c>
      <c r="F260" s="142" t="s">
        <v>783</v>
      </c>
      <c r="G260" s="143" t="s">
        <v>299</v>
      </c>
      <c r="H260" s="165"/>
      <c r="I260" s="145"/>
      <c r="J260" s="146">
        <f>ROUND(I260*H260,2)</f>
        <v>0</v>
      </c>
      <c r="K260" s="147"/>
      <c r="L260" s="28"/>
      <c r="M260" s="148" t="s">
        <v>1</v>
      </c>
      <c r="N260" s="149" t="s">
        <v>39</v>
      </c>
      <c r="P260" s="150">
        <f>O260*H260</f>
        <v>0</v>
      </c>
      <c r="Q260" s="150">
        <v>0</v>
      </c>
      <c r="R260" s="150">
        <f>Q260*H260</f>
        <v>0</v>
      </c>
      <c r="S260" s="150">
        <v>0</v>
      </c>
      <c r="T260" s="151">
        <f>S260*H260</f>
        <v>0</v>
      </c>
      <c r="AR260" s="152" t="s">
        <v>223</v>
      </c>
      <c r="AT260" s="152" t="s">
        <v>159</v>
      </c>
      <c r="AU260" s="152" t="s">
        <v>85</v>
      </c>
      <c r="AY260" s="13" t="s">
        <v>157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3" t="s">
        <v>85</v>
      </c>
      <c r="BK260" s="153">
        <f>ROUND(I260*H260,2)</f>
        <v>0</v>
      </c>
      <c r="BL260" s="13" t="s">
        <v>223</v>
      </c>
      <c r="BM260" s="152" t="s">
        <v>784</v>
      </c>
    </row>
    <row r="261" spans="2:65" s="11" customFormat="1" ht="22.9" customHeight="1">
      <c r="B261" s="127"/>
      <c r="D261" s="128" t="s">
        <v>72</v>
      </c>
      <c r="E261" s="137" t="s">
        <v>442</v>
      </c>
      <c r="F261" s="137" t="s">
        <v>785</v>
      </c>
      <c r="I261" s="130"/>
      <c r="J261" s="138">
        <f>BK261</f>
        <v>0</v>
      </c>
      <c r="L261" s="127"/>
      <c r="M261" s="132"/>
      <c r="P261" s="133">
        <f>P262</f>
        <v>0</v>
      </c>
      <c r="R261" s="133">
        <f>R262</f>
        <v>5.8262399999999999E-3</v>
      </c>
      <c r="T261" s="134">
        <f>T262</f>
        <v>0</v>
      </c>
      <c r="AR261" s="128" t="s">
        <v>85</v>
      </c>
      <c r="AT261" s="135" t="s">
        <v>72</v>
      </c>
      <c r="AU261" s="135" t="s">
        <v>80</v>
      </c>
      <c r="AY261" s="128" t="s">
        <v>157</v>
      </c>
      <c r="BK261" s="136">
        <f>BK262</f>
        <v>0</v>
      </c>
    </row>
    <row r="262" spans="2:65" s="1" customFormat="1" ht="16.5" customHeight="1">
      <c r="B262" s="139"/>
      <c r="C262" s="140" t="s">
        <v>786</v>
      </c>
      <c r="D262" s="140" t="s">
        <v>159</v>
      </c>
      <c r="E262" s="141" t="s">
        <v>787</v>
      </c>
      <c r="F262" s="142" t="s">
        <v>788</v>
      </c>
      <c r="G262" s="143" t="s">
        <v>245</v>
      </c>
      <c r="H262" s="144">
        <v>36</v>
      </c>
      <c r="I262" s="145"/>
      <c r="J262" s="146">
        <f>ROUND(I262*H262,2)</f>
        <v>0</v>
      </c>
      <c r="K262" s="147"/>
      <c r="L262" s="28"/>
      <c r="M262" s="148" t="s">
        <v>1</v>
      </c>
      <c r="N262" s="149" t="s">
        <v>39</v>
      </c>
      <c r="P262" s="150">
        <f>O262*H262</f>
        <v>0</v>
      </c>
      <c r="Q262" s="150">
        <v>1.6184000000000001E-4</v>
      </c>
      <c r="R262" s="150">
        <f>Q262*H262</f>
        <v>5.8262399999999999E-3</v>
      </c>
      <c r="S262" s="150">
        <v>0</v>
      </c>
      <c r="T262" s="151">
        <f>S262*H262</f>
        <v>0</v>
      </c>
      <c r="AR262" s="152" t="s">
        <v>223</v>
      </c>
      <c r="AT262" s="152" t="s">
        <v>159</v>
      </c>
      <c r="AU262" s="152" t="s">
        <v>85</v>
      </c>
      <c r="AY262" s="13" t="s">
        <v>157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3" t="s">
        <v>85</v>
      </c>
      <c r="BK262" s="153">
        <f>ROUND(I262*H262,2)</f>
        <v>0</v>
      </c>
      <c r="BL262" s="13" t="s">
        <v>223</v>
      </c>
      <c r="BM262" s="152" t="s">
        <v>789</v>
      </c>
    </row>
    <row r="263" spans="2:65" s="11" customFormat="1" ht="22.9" customHeight="1">
      <c r="B263" s="127"/>
      <c r="D263" s="128" t="s">
        <v>72</v>
      </c>
      <c r="E263" s="137" t="s">
        <v>790</v>
      </c>
      <c r="F263" s="137" t="s">
        <v>791</v>
      </c>
      <c r="I263" s="130"/>
      <c r="J263" s="138">
        <f>BK263</f>
        <v>0</v>
      </c>
      <c r="L263" s="127"/>
      <c r="M263" s="132"/>
      <c r="P263" s="133">
        <f>SUM(P264:P265)</f>
        <v>0</v>
      </c>
      <c r="R263" s="133">
        <f>SUM(R264:R265)</f>
        <v>1.72174393638</v>
      </c>
      <c r="T263" s="134">
        <f>SUM(T264:T265)</f>
        <v>0</v>
      </c>
      <c r="AR263" s="128" t="s">
        <v>85</v>
      </c>
      <c r="AT263" s="135" t="s">
        <v>72</v>
      </c>
      <c r="AU263" s="135" t="s">
        <v>80</v>
      </c>
      <c r="AY263" s="128" t="s">
        <v>157</v>
      </c>
      <c r="BK263" s="136">
        <f>SUM(BK264:BK265)</f>
        <v>0</v>
      </c>
    </row>
    <row r="264" spans="2:65" s="1" customFormat="1" ht="33" customHeight="1">
      <c r="B264" s="139"/>
      <c r="C264" s="140" t="s">
        <v>792</v>
      </c>
      <c r="D264" s="140" t="s">
        <v>159</v>
      </c>
      <c r="E264" s="141" t="s">
        <v>793</v>
      </c>
      <c r="F264" s="142" t="s">
        <v>794</v>
      </c>
      <c r="G264" s="143" t="s">
        <v>205</v>
      </c>
      <c r="H264" s="144">
        <v>1901.261</v>
      </c>
      <c r="I264" s="145"/>
      <c r="J264" s="146">
        <f>ROUND(I264*H264,2)</f>
        <v>0</v>
      </c>
      <c r="K264" s="147"/>
      <c r="L264" s="28"/>
      <c r="M264" s="148" t="s">
        <v>1</v>
      </c>
      <c r="N264" s="149" t="s">
        <v>39</v>
      </c>
      <c r="P264" s="150">
        <f>O264*H264</f>
        <v>0</v>
      </c>
      <c r="Q264" s="150">
        <v>4.4000000000000002E-4</v>
      </c>
      <c r="R264" s="150">
        <f>Q264*H264</f>
        <v>0.83655484000000002</v>
      </c>
      <c r="S264" s="150">
        <v>0</v>
      </c>
      <c r="T264" s="151">
        <f>S264*H264</f>
        <v>0</v>
      </c>
      <c r="AR264" s="152" t="s">
        <v>223</v>
      </c>
      <c r="AT264" s="152" t="s">
        <v>159</v>
      </c>
      <c r="AU264" s="152" t="s">
        <v>85</v>
      </c>
      <c r="AY264" s="13" t="s">
        <v>157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3" t="s">
        <v>85</v>
      </c>
      <c r="BK264" s="153">
        <f>ROUND(I264*H264,2)</f>
        <v>0</v>
      </c>
      <c r="BL264" s="13" t="s">
        <v>223</v>
      </c>
      <c r="BM264" s="152" t="s">
        <v>795</v>
      </c>
    </row>
    <row r="265" spans="2:65" s="1" customFormat="1" ht="33" customHeight="1">
      <c r="B265" s="139"/>
      <c r="C265" s="140" t="s">
        <v>796</v>
      </c>
      <c r="D265" s="140" t="s">
        <v>159</v>
      </c>
      <c r="E265" s="141" t="s">
        <v>797</v>
      </c>
      <c r="F265" s="142" t="s">
        <v>798</v>
      </c>
      <c r="G265" s="143" t="s">
        <v>205</v>
      </c>
      <c r="H265" s="144">
        <v>1901.261</v>
      </c>
      <c r="I265" s="145"/>
      <c r="J265" s="146">
        <f>ROUND(I265*H265,2)</f>
        <v>0</v>
      </c>
      <c r="K265" s="147"/>
      <c r="L265" s="28"/>
      <c r="M265" s="166" t="s">
        <v>1</v>
      </c>
      <c r="N265" s="167" t="s">
        <v>39</v>
      </c>
      <c r="O265" s="168"/>
      <c r="P265" s="169">
        <f>O265*H265</f>
        <v>0</v>
      </c>
      <c r="Q265" s="169">
        <v>4.6558E-4</v>
      </c>
      <c r="R265" s="169">
        <f>Q265*H265</f>
        <v>0.88518909637999998</v>
      </c>
      <c r="S265" s="169">
        <v>0</v>
      </c>
      <c r="T265" s="170">
        <f>S265*H265</f>
        <v>0</v>
      </c>
      <c r="AR265" s="152" t="s">
        <v>223</v>
      </c>
      <c r="AT265" s="152" t="s">
        <v>159</v>
      </c>
      <c r="AU265" s="152" t="s">
        <v>85</v>
      </c>
      <c r="AY265" s="13" t="s">
        <v>157</v>
      </c>
      <c r="BE265" s="153">
        <f>IF(N265="základná",J265,0)</f>
        <v>0</v>
      </c>
      <c r="BF265" s="153">
        <f>IF(N265="znížená",J265,0)</f>
        <v>0</v>
      </c>
      <c r="BG265" s="153">
        <f>IF(N265="zákl. prenesená",J265,0)</f>
        <v>0</v>
      </c>
      <c r="BH265" s="153">
        <f>IF(N265="zníž. prenesená",J265,0)</f>
        <v>0</v>
      </c>
      <c r="BI265" s="153">
        <f>IF(N265="nulová",J265,0)</f>
        <v>0</v>
      </c>
      <c r="BJ265" s="13" t="s">
        <v>85</v>
      </c>
      <c r="BK265" s="153">
        <f>ROUND(I265*H265,2)</f>
        <v>0</v>
      </c>
      <c r="BL265" s="13" t="s">
        <v>223</v>
      </c>
      <c r="BM265" s="152" t="s">
        <v>799</v>
      </c>
    </row>
    <row r="266" spans="2:65" s="1" customFormat="1" ht="6.95" customHeight="1">
      <c r="B266" s="43"/>
      <c r="C266" s="44"/>
      <c r="D266" s="44"/>
      <c r="E266" s="44"/>
      <c r="F266" s="44"/>
      <c r="G266" s="44"/>
      <c r="H266" s="44"/>
      <c r="I266" s="44"/>
      <c r="J266" s="44"/>
      <c r="K266" s="44"/>
      <c r="L266" s="28"/>
    </row>
  </sheetData>
  <autoFilter ref="C142:K265" xr:uid="{00000000-0009-0000-0000-000002000000}"/>
  <mergeCells count="15">
    <mergeCell ref="E129:H129"/>
    <mergeCell ref="E133:H133"/>
    <mergeCell ref="E131:H131"/>
    <mergeCell ref="E135:H13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8" t="s">
        <v>117</v>
      </c>
      <c r="F9" s="220"/>
      <c r="G9" s="220"/>
      <c r="H9" s="220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6" t="s">
        <v>800</v>
      </c>
      <c r="F11" s="220"/>
      <c r="G11" s="220"/>
      <c r="H11" s="220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1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33</v>
      </c>
      <c r="J32" s="65">
        <f>ROUND(J125,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5" customHeight="1">
      <c r="B35" s="28"/>
      <c r="D35" s="54" t="s">
        <v>37</v>
      </c>
      <c r="E35" s="33" t="s">
        <v>38</v>
      </c>
      <c r="F35" s="95">
        <f>ROUND((SUM(BE125:BE200)),  2)</f>
        <v>0</v>
      </c>
      <c r="G35" s="96"/>
      <c r="H35" s="96"/>
      <c r="I35" s="97">
        <v>0.23</v>
      </c>
      <c r="J35" s="95">
        <f>ROUND(((SUM(BE125:BE200))*I35),  2)</f>
        <v>0</v>
      </c>
      <c r="L35" s="28"/>
    </row>
    <row r="36" spans="2:12" s="1" customFormat="1" ht="14.45" customHeight="1">
      <c r="B36" s="28"/>
      <c r="E36" s="33" t="s">
        <v>39</v>
      </c>
      <c r="F36" s="84">
        <f>ROUND((SUM(BF125:BF200)),  2)</f>
        <v>0</v>
      </c>
      <c r="I36" s="98">
        <v>0.23</v>
      </c>
      <c r="J36" s="84">
        <f>ROUND(((SUM(BF125:BF200))*I36),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4">
        <f>ROUND((SUM(BG125:BG200)),  2)</f>
        <v>0</v>
      </c>
      <c r="I37" s="98">
        <v>0.23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4">
        <f>ROUND((SUM(BH125:BH200)),  2)</f>
        <v>0</v>
      </c>
      <c r="I38" s="98">
        <v>0.23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42</v>
      </c>
      <c r="F39" s="95">
        <f>ROUND((SUM(BI125:BI200)),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8" t="s">
        <v>117</v>
      </c>
      <c r="F87" s="220"/>
      <c r="G87" s="220"/>
      <c r="H87" s="220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6" t="str">
        <f>E11</f>
        <v>02 - Zdravotechnika</v>
      </c>
      <c r="F89" s="220"/>
      <c r="G89" s="220"/>
      <c r="H89" s="220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Kolárovo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Futbalový klub Kolárovo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123</v>
      </c>
      <c r="D96" s="99"/>
      <c r="E96" s="99"/>
      <c r="F96" s="99"/>
      <c r="G96" s="99"/>
      <c r="H96" s="99"/>
      <c r="I96" s="99"/>
      <c r="J96" s="108" t="s">
        <v>124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125</v>
      </c>
      <c r="J98" s="65">
        <f>J125</f>
        <v>0</v>
      </c>
      <c r="L98" s="28"/>
      <c r="AU98" s="13" t="s">
        <v>126</v>
      </c>
    </row>
    <row r="99" spans="2:47" s="8" customFormat="1" ht="24.95" customHeight="1">
      <c r="B99" s="110"/>
      <c r="D99" s="111" t="s">
        <v>801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8" customFormat="1" ht="24.95" customHeight="1">
      <c r="B100" s="110"/>
      <c r="D100" s="111" t="s">
        <v>802</v>
      </c>
      <c r="E100" s="112"/>
      <c r="F100" s="112"/>
      <c r="G100" s="112"/>
      <c r="H100" s="112"/>
      <c r="I100" s="112"/>
      <c r="J100" s="113">
        <f>J136</f>
        <v>0</v>
      </c>
      <c r="L100" s="110"/>
    </row>
    <row r="101" spans="2:47" s="8" customFormat="1" ht="24.95" customHeight="1">
      <c r="B101" s="110"/>
      <c r="D101" s="111" t="s">
        <v>803</v>
      </c>
      <c r="E101" s="112"/>
      <c r="F101" s="112"/>
      <c r="G101" s="112"/>
      <c r="H101" s="112"/>
      <c r="I101" s="112"/>
      <c r="J101" s="113">
        <f>J149</f>
        <v>0</v>
      </c>
      <c r="L101" s="110"/>
    </row>
    <row r="102" spans="2:47" s="8" customFormat="1" ht="24.95" customHeight="1">
      <c r="B102" s="110"/>
      <c r="D102" s="111" t="s">
        <v>804</v>
      </c>
      <c r="E102" s="112"/>
      <c r="F102" s="112"/>
      <c r="G102" s="112"/>
      <c r="H102" s="112"/>
      <c r="I102" s="112"/>
      <c r="J102" s="113">
        <f>J154</f>
        <v>0</v>
      </c>
      <c r="L102" s="110"/>
    </row>
    <row r="103" spans="2:47" s="8" customFormat="1" ht="24.95" customHeight="1">
      <c r="B103" s="110"/>
      <c r="D103" s="111" t="s">
        <v>805</v>
      </c>
      <c r="E103" s="112"/>
      <c r="F103" s="112"/>
      <c r="G103" s="112"/>
      <c r="H103" s="112"/>
      <c r="I103" s="112"/>
      <c r="J103" s="113">
        <f>J188</f>
        <v>0</v>
      </c>
      <c r="L103" s="110"/>
    </row>
    <row r="104" spans="2:47" s="1" customFormat="1" ht="21.75" customHeight="1">
      <c r="B104" s="28"/>
      <c r="L104" s="28"/>
    </row>
    <row r="105" spans="2:47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4.95" customHeight="1">
      <c r="B110" s="28"/>
      <c r="C110" s="17" t="s">
        <v>143</v>
      </c>
      <c r="L110" s="28"/>
    </row>
    <row r="111" spans="2:47" s="1" customFormat="1" ht="6.95" customHeight="1">
      <c r="B111" s="28"/>
      <c r="L111" s="28"/>
    </row>
    <row r="112" spans="2:47" s="1" customFormat="1" ht="12" customHeight="1">
      <c r="B112" s="28"/>
      <c r="C112" s="23" t="s">
        <v>15</v>
      </c>
      <c r="L112" s="28"/>
    </row>
    <row r="113" spans="2:65" s="1" customFormat="1" ht="26.25" customHeight="1">
      <c r="B113" s="28"/>
      <c r="E113" s="218" t="str">
        <f>E7</f>
        <v>Zníženie energetickej náročnosti a rekonštrukcia budov športového areálu</v>
      </c>
      <c r="F113" s="219"/>
      <c r="G113" s="219"/>
      <c r="H113" s="219"/>
      <c r="L113" s="28"/>
    </row>
    <row r="114" spans="2:65" ht="12" customHeight="1">
      <c r="B114" s="16"/>
      <c r="C114" s="23" t="s">
        <v>116</v>
      </c>
      <c r="L114" s="16"/>
    </row>
    <row r="115" spans="2:65" s="1" customFormat="1" ht="16.5" customHeight="1">
      <c r="B115" s="28"/>
      <c r="E115" s="218" t="s">
        <v>117</v>
      </c>
      <c r="F115" s="220"/>
      <c r="G115" s="220"/>
      <c r="H115" s="220"/>
      <c r="L115" s="28"/>
    </row>
    <row r="116" spans="2:65" s="1" customFormat="1" ht="12" customHeight="1">
      <c r="B116" s="28"/>
      <c r="C116" s="23" t="s">
        <v>118</v>
      </c>
      <c r="L116" s="28"/>
    </row>
    <row r="117" spans="2:65" s="1" customFormat="1" ht="16.5" customHeight="1">
      <c r="B117" s="28"/>
      <c r="E117" s="176" t="str">
        <f>E11</f>
        <v>02 - Zdravotechnika</v>
      </c>
      <c r="F117" s="220"/>
      <c r="G117" s="220"/>
      <c r="H117" s="220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F14</f>
        <v>Kolárovo</v>
      </c>
      <c r="I119" s="23" t="s">
        <v>21</v>
      </c>
      <c r="J119" s="51" t="str">
        <f>IF(J14="","",J14)</f>
        <v>Vyplň údaj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22</v>
      </c>
      <c r="F121" s="21" t="str">
        <f>E17</f>
        <v>Futbalový klub Kolárovo</v>
      </c>
      <c r="I121" s="23" t="s">
        <v>28</v>
      </c>
      <c r="J121" s="26" t="str">
        <f>E23</f>
        <v xml:space="preserve"> </v>
      </c>
      <c r="L121" s="28"/>
    </row>
    <row r="122" spans="2:65" s="1" customFormat="1" ht="15.2" customHeight="1">
      <c r="B122" s="28"/>
      <c r="C122" s="23" t="s">
        <v>26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8"/>
      <c r="C124" s="119" t="s">
        <v>144</v>
      </c>
      <c r="D124" s="120" t="s">
        <v>58</v>
      </c>
      <c r="E124" s="120" t="s">
        <v>54</v>
      </c>
      <c r="F124" s="120" t="s">
        <v>55</v>
      </c>
      <c r="G124" s="120" t="s">
        <v>145</v>
      </c>
      <c r="H124" s="120" t="s">
        <v>146</v>
      </c>
      <c r="I124" s="120" t="s">
        <v>147</v>
      </c>
      <c r="J124" s="121" t="s">
        <v>124</v>
      </c>
      <c r="K124" s="122" t="s">
        <v>148</v>
      </c>
      <c r="L124" s="118"/>
      <c r="M124" s="58" t="s">
        <v>1</v>
      </c>
      <c r="N124" s="59" t="s">
        <v>37</v>
      </c>
      <c r="O124" s="59" t="s">
        <v>149</v>
      </c>
      <c r="P124" s="59" t="s">
        <v>150</v>
      </c>
      <c r="Q124" s="59" t="s">
        <v>151</v>
      </c>
      <c r="R124" s="59" t="s">
        <v>152</v>
      </c>
      <c r="S124" s="59" t="s">
        <v>153</v>
      </c>
      <c r="T124" s="60" t="s">
        <v>154</v>
      </c>
    </row>
    <row r="125" spans="2:65" s="1" customFormat="1" ht="22.9" customHeight="1">
      <c r="B125" s="28"/>
      <c r="C125" s="63" t="s">
        <v>125</v>
      </c>
      <c r="J125" s="123">
        <f>BK125</f>
        <v>0</v>
      </c>
      <c r="L125" s="28"/>
      <c r="M125" s="61"/>
      <c r="N125" s="52"/>
      <c r="O125" s="52"/>
      <c r="P125" s="124">
        <f>P126+P136+P149+P154+P188</f>
        <v>0</v>
      </c>
      <c r="Q125" s="52"/>
      <c r="R125" s="124">
        <f>R126+R136+R149+R154+R188</f>
        <v>0</v>
      </c>
      <c r="S125" s="52"/>
      <c r="T125" s="125">
        <f>T126+T136+T149+T154+T188</f>
        <v>0</v>
      </c>
      <c r="AT125" s="13" t="s">
        <v>72</v>
      </c>
      <c r="AU125" s="13" t="s">
        <v>126</v>
      </c>
      <c r="BK125" s="126">
        <f>BK126+BK136+BK149+BK154+BK188</f>
        <v>0</v>
      </c>
    </row>
    <row r="126" spans="2:65" s="11" customFormat="1" ht="25.9" customHeight="1">
      <c r="B126" s="127"/>
      <c r="D126" s="128" t="s">
        <v>72</v>
      </c>
      <c r="E126" s="129" t="s">
        <v>806</v>
      </c>
      <c r="F126" s="129" t="s">
        <v>807</v>
      </c>
      <c r="I126" s="130"/>
      <c r="J126" s="131">
        <f>BK126</f>
        <v>0</v>
      </c>
      <c r="L126" s="127"/>
      <c r="M126" s="132"/>
      <c r="P126" s="133">
        <f>SUM(P127:P135)</f>
        <v>0</v>
      </c>
      <c r="R126" s="133">
        <f>SUM(R127:R135)</f>
        <v>0</v>
      </c>
      <c r="T126" s="134">
        <f>SUM(T127:T135)</f>
        <v>0</v>
      </c>
      <c r="AR126" s="128" t="s">
        <v>80</v>
      </c>
      <c r="AT126" s="135" t="s">
        <v>72</v>
      </c>
      <c r="AU126" s="135" t="s">
        <v>73</v>
      </c>
      <c r="AY126" s="128" t="s">
        <v>157</v>
      </c>
      <c r="BK126" s="136">
        <f>SUM(BK127:BK135)</f>
        <v>0</v>
      </c>
    </row>
    <row r="127" spans="2:65" s="1" customFormat="1" ht="24.2" customHeight="1">
      <c r="B127" s="139"/>
      <c r="C127" s="140" t="s">
        <v>80</v>
      </c>
      <c r="D127" s="140" t="s">
        <v>159</v>
      </c>
      <c r="E127" s="141" t="s">
        <v>808</v>
      </c>
      <c r="F127" s="142" t="s">
        <v>809</v>
      </c>
      <c r="G127" s="143" t="s">
        <v>436</v>
      </c>
      <c r="H127" s="144">
        <v>73</v>
      </c>
      <c r="I127" s="145"/>
      <c r="J127" s="146">
        <f t="shared" ref="J127:J135" si="0">ROUND(I127*H127,2)</f>
        <v>0</v>
      </c>
      <c r="K127" s="147"/>
      <c r="L127" s="28"/>
      <c r="M127" s="148" t="s">
        <v>1</v>
      </c>
      <c r="N127" s="149" t="s">
        <v>39</v>
      </c>
      <c r="P127" s="150">
        <f t="shared" ref="P127:P135" si="1">O127*H127</f>
        <v>0</v>
      </c>
      <c r="Q127" s="150">
        <v>0</v>
      </c>
      <c r="R127" s="150">
        <f t="shared" ref="R127:R135" si="2">Q127*H127</f>
        <v>0</v>
      </c>
      <c r="S127" s="150">
        <v>0</v>
      </c>
      <c r="T127" s="151">
        <f t="shared" ref="T127:T135" si="3">S127*H127</f>
        <v>0</v>
      </c>
      <c r="AR127" s="152" t="s">
        <v>223</v>
      </c>
      <c r="AT127" s="152" t="s">
        <v>159</v>
      </c>
      <c r="AU127" s="152" t="s">
        <v>80</v>
      </c>
      <c r="AY127" s="13" t="s">
        <v>157</v>
      </c>
      <c r="BE127" s="153">
        <f t="shared" ref="BE127:BE135" si="4">IF(N127="základná",J127,0)</f>
        <v>0</v>
      </c>
      <c r="BF127" s="153">
        <f t="shared" ref="BF127:BF135" si="5">IF(N127="znížená",J127,0)</f>
        <v>0</v>
      </c>
      <c r="BG127" s="153">
        <f t="shared" ref="BG127:BG135" si="6">IF(N127="zákl. prenesená",J127,0)</f>
        <v>0</v>
      </c>
      <c r="BH127" s="153">
        <f t="shared" ref="BH127:BH135" si="7">IF(N127="zníž. prenesená",J127,0)</f>
        <v>0</v>
      </c>
      <c r="BI127" s="153">
        <f t="shared" ref="BI127:BI135" si="8">IF(N127="nulová",J127,0)</f>
        <v>0</v>
      </c>
      <c r="BJ127" s="13" t="s">
        <v>85</v>
      </c>
      <c r="BK127" s="153">
        <f t="shared" ref="BK127:BK135" si="9">ROUND(I127*H127,2)</f>
        <v>0</v>
      </c>
      <c r="BL127" s="13" t="s">
        <v>223</v>
      </c>
      <c r="BM127" s="152" t="s">
        <v>85</v>
      </c>
    </row>
    <row r="128" spans="2:65" s="1" customFormat="1" ht="24.2" customHeight="1">
      <c r="B128" s="139"/>
      <c r="C128" s="140" t="s">
        <v>85</v>
      </c>
      <c r="D128" s="140" t="s">
        <v>159</v>
      </c>
      <c r="E128" s="141" t="s">
        <v>810</v>
      </c>
      <c r="F128" s="142" t="s">
        <v>811</v>
      </c>
      <c r="G128" s="143" t="s">
        <v>436</v>
      </c>
      <c r="H128" s="144">
        <v>35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39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223</v>
      </c>
      <c r="AT128" s="152" t="s">
        <v>159</v>
      </c>
      <c r="AU128" s="152" t="s">
        <v>80</v>
      </c>
      <c r="AY128" s="13" t="s">
        <v>157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85</v>
      </c>
      <c r="BK128" s="153">
        <f t="shared" si="9"/>
        <v>0</v>
      </c>
      <c r="BL128" s="13" t="s">
        <v>223</v>
      </c>
      <c r="BM128" s="152" t="s">
        <v>163</v>
      </c>
    </row>
    <row r="129" spans="2:65" s="1" customFormat="1" ht="16.5" customHeight="1">
      <c r="B129" s="139"/>
      <c r="C129" s="140" t="s">
        <v>90</v>
      </c>
      <c r="D129" s="140" t="s">
        <v>159</v>
      </c>
      <c r="E129" s="141" t="s">
        <v>812</v>
      </c>
      <c r="F129" s="142" t="s">
        <v>813</v>
      </c>
      <c r="G129" s="143" t="s">
        <v>436</v>
      </c>
      <c r="H129" s="144">
        <v>28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39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223</v>
      </c>
      <c r="AT129" s="152" t="s">
        <v>159</v>
      </c>
      <c r="AU129" s="152" t="s">
        <v>80</v>
      </c>
      <c r="AY129" s="13" t="s">
        <v>157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85</v>
      </c>
      <c r="BK129" s="153">
        <f t="shared" si="9"/>
        <v>0</v>
      </c>
      <c r="BL129" s="13" t="s">
        <v>223</v>
      </c>
      <c r="BM129" s="152" t="s">
        <v>178</v>
      </c>
    </row>
    <row r="130" spans="2:65" s="1" customFormat="1" ht="16.5" customHeight="1">
      <c r="B130" s="139"/>
      <c r="C130" s="140" t="s">
        <v>163</v>
      </c>
      <c r="D130" s="140" t="s">
        <v>159</v>
      </c>
      <c r="E130" s="141" t="s">
        <v>814</v>
      </c>
      <c r="F130" s="142" t="s">
        <v>815</v>
      </c>
      <c r="G130" s="143" t="s">
        <v>436</v>
      </c>
      <c r="H130" s="144">
        <v>26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39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223</v>
      </c>
      <c r="AT130" s="152" t="s">
        <v>159</v>
      </c>
      <c r="AU130" s="152" t="s">
        <v>80</v>
      </c>
      <c r="AY130" s="13" t="s">
        <v>157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85</v>
      </c>
      <c r="BK130" s="153">
        <f t="shared" si="9"/>
        <v>0</v>
      </c>
      <c r="BL130" s="13" t="s">
        <v>223</v>
      </c>
      <c r="BM130" s="152" t="s">
        <v>187</v>
      </c>
    </row>
    <row r="131" spans="2:65" s="1" customFormat="1" ht="16.5" customHeight="1">
      <c r="B131" s="139"/>
      <c r="C131" s="140" t="s">
        <v>174</v>
      </c>
      <c r="D131" s="140" t="s">
        <v>159</v>
      </c>
      <c r="E131" s="141" t="s">
        <v>816</v>
      </c>
      <c r="F131" s="142" t="s">
        <v>817</v>
      </c>
      <c r="G131" s="143" t="s">
        <v>436</v>
      </c>
      <c r="H131" s="144">
        <v>18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39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223</v>
      </c>
      <c r="AT131" s="152" t="s">
        <v>159</v>
      </c>
      <c r="AU131" s="152" t="s">
        <v>80</v>
      </c>
      <c r="AY131" s="13" t="s">
        <v>157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85</v>
      </c>
      <c r="BK131" s="153">
        <f t="shared" si="9"/>
        <v>0</v>
      </c>
      <c r="BL131" s="13" t="s">
        <v>223</v>
      </c>
      <c r="BM131" s="152" t="s">
        <v>197</v>
      </c>
    </row>
    <row r="132" spans="2:65" s="1" customFormat="1" ht="24.2" customHeight="1">
      <c r="B132" s="139"/>
      <c r="C132" s="140" t="s">
        <v>178</v>
      </c>
      <c r="D132" s="140" t="s">
        <v>159</v>
      </c>
      <c r="E132" s="141" t="s">
        <v>818</v>
      </c>
      <c r="F132" s="142" t="s">
        <v>819</v>
      </c>
      <c r="G132" s="143" t="s">
        <v>245</v>
      </c>
      <c r="H132" s="144">
        <v>3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39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223</v>
      </c>
      <c r="AT132" s="152" t="s">
        <v>159</v>
      </c>
      <c r="AU132" s="152" t="s">
        <v>80</v>
      </c>
      <c r="AY132" s="13" t="s">
        <v>157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85</v>
      </c>
      <c r="BK132" s="153">
        <f t="shared" si="9"/>
        <v>0</v>
      </c>
      <c r="BL132" s="13" t="s">
        <v>223</v>
      </c>
      <c r="BM132" s="152" t="s">
        <v>207</v>
      </c>
    </row>
    <row r="133" spans="2:65" s="1" customFormat="1" ht="24.2" customHeight="1">
      <c r="B133" s="139"/>
      <c r="C133" s="140" t="s">
        <v>182</v>
      </c>
      <c r="D133" s="140" t="s">
        <v>159</v>
      </c>
      <c r="E133" s="141" t="s">
        <v>820</v>
      </c>
      <c r="F133" s="142" t="s">
        <v>821</v>
      </c>
      <c r="G133" s="143" t="s">
        <v>162</v>
      </c>
      <c r="H133" s="144">
        <v>28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223</v>
      </c>
      <c r="AT133" s="152" t="s">
        <v>159</v>
      </c>
      <c r="AU133" s="152" t="s">
        <v>80</v>
      </c>
      <c r="AY133" s="13" t="s">
        <v>157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85</v>
      </c>
      <c r="BK133" s="153">
        <f t="shared" si="9"/>
        <v>0</v>
      </c>
      <c r="BL133" s="13" t="s">
        <v>223</v>
      </c>
      <c r="BM133" s="152" t="s">
        <v>215</v>
      </c>
    </row>
    <row r="134" spans="2:65" s="1" customFormat="1" ht="16.5" customHeight="1">
      <c r="B134" s="139"/>
      <c r="C134" s="140" t="s">
        <v>187</v>
      </c>
      <c r="D134" s="140" t="s">
        <v>159</v>
      </c>
      <c r="E134" s="141" t="s">
        <v>822</v>
      </c>
      <c r="F134" s="142" t="s">
        <v>823</v>
      </c>
      <c r="G134" s="143" t="s">
        <v>162</v>
      </c>
      <c r="H134" s="144">
        <v>3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39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223</v>
      </c>
      <c r="AT134" s="152" t="s">
        <v>159</v>
      </c>
      <c r="AU134" s="152" t="s">
        <v>80</v>
      </c>
      <c r="AY134" s="13" t="s">
        <v>157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85</v>
      </c>
      <c r="BK134" s="153">
        <f t="shared" si="9"/>
        <v>0</v>
      </c>
      <c r="BL134" s="13" t="s">
        <v>223</v>
      </c>
      <c r="BM134" s="152" t="s">
        <v>223</v>
      </c>
    </row>
    <row r="135" spans="2:65" s="1" customFormat="1" ht="16.5" customHeight="1">
      <c r="B135" s="139"/>
      <c r="C135" s="140" t="s">
        <v>192</v>
      </c>
      <c r="D135" s="140" t="s">
        <v>159</v>
      </c>
      <c r="E135" s="141" t="s">
        <v>824</v>
      </c>
      <c r="F135" s="142" t="s">
        <v>825</v>
      </c>
      <c r="G135" s="143" t="s">
        <v>162</v>
      </c>
      <c r="H135" s="144">
        <v>0.5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223</v>
      </c>
      <c r="AT135" s="152" t="s">
        <v>159</v>
      </c>
      <c r="AU135" s="152" t="s">
        <v>80</v>
      </c>
      <c r="AY135" s="13" t="s">
        <v>157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85</v>
      </c>
      <c r="BK135" s="153">
        <f t="shared" si="9"/>
        <v>0</v>
      </c>
      <c r="BL135" s="13" t="s">
        <v>223</v>
      </c>
      <c r="BM135" s="152" t="s">
        <v>231</v>
      </c>
    </row>
    <row r="136" spans="2:65" s="11" customFormat="1" ht="25.9" customHeight="1">
      <c r="B136" s="127"/>
      <c r="D136" s="128" t="s">
        <v>72</v>
      </c>
      <c r="E136" s="129" t="s">
        <v>826</v>
      </c>
      <c r="F136" s="129" t="s">
        <v>827</v>
      </c>
      <c r="I136" s="130"/>
      <c r="J136" s="131">
        <f>BK136</f>
        <v>0</v>
      </c>
      <c r="L136" s="127"/>
      <c r="M136" s="132"/>
      <c r="P136" s="133">
        <f>SUM(P137:P148)</f>
        <v>0</v>
      </c>
      <c r="R136" s="133">
        <f>SUM(R137:R148)</f>
        <v>0</v>
      </c>
      <c r="T136" s="134">
        <f>SUM(T137:T148)</f>
        <v>0</v>
      </c>
      <c r="AR136" s="128" t="s">
        <v>80</v>
      </c>
      <c r="AT136" s="135" t="s">
        <v>72</v>
      </c>
      <c r="AU136" s="135" t="s">
        <v>73</v>
      </c>
      <c r="AY136" s="128" t="s">
        <v>157</v>
      </c>
      <c r="BK136" s="136">
        <f>SUM(BK137:BK148)</f>
        <v>0</v>
      </c>
    </row>
    <row r="137" spans="2:65" s="1" customFormat="1" ht="24.2" customHeight="1">
      <c r="B137" s="139"/>
      <c r="C137" s="140" t="s">
        <v>197</v>
      </c>
      <c r="D137" s="140" t="s">
        <v>159</v>
      </c>
      <c r="E137" s="141" t="s">
        <v>828</v>
      </c>
      <c r="F137" s="142" t="s">
        <v>829</v>
      </c>
      <c r="G137" s="143" t="s">
        <v>436</v>
      </c>
      <c r="H137" s="144">
        <v>148</v>
      </c>
      <c r="I137" s="145"/>
      <c r="J137" s="146">
        <f t="shared" ref="J137:J148" si="10">ROUND(I137*H137,2)</f>
        <v>0</v>
      </c>
      <c r="K137" s="147"/>
      <c r="L137" s="28"/>
      <c r="M137" s="148" t="s">
        <v>1</v>
      </c>
      <c r="N137" s="149" t="s">
        <v>39</v>
      </c>
      <c r="P137" s="150">
        <f t="shared" ref="P137:P148" si="11">O137*H137</f>
        <v>0</v>
      </c>
      <c r="Q137" s="150">
        <v>0</v>
      </c>
      <c r="R137" s="150">
        <f t="shared" ref="R137:R148" si="12">Q137*H137</f>
        <v>0</v>
      </c>
      <c r="S137" s="150">
        <v>0</v>
      </c>
      <c r="T137" s="151">
        <f t="shared" ref="T137:T148" si="13">S137*H137</f>
        <v>0</v>
      </c>
      <c r="AR137" s="152" t="s">
        <v>223</v>
      </c>
      <c r="AT137" s="152" t="s">
        <v>159</v>
      </c>
      <c r="AU137" s="152" t="s">
        <v>80</v>
      </c>
      <c r="AY137" s="13" t="s">
        <v>157</v>
      </c>
      <c r="BE137" s="153">
        <f t="shared" ref="BE137:BE148" si="14">IF(N137="základná",J137,0)</f>
        <v>0</v>
      </c>
      <c r="BF137" s="153">
        <f t="shared" ref="BF137:BF148" si="15">IF(N137="znížená",J137,0)</f>
        <v>0</v>
      </c>
      <c r="BG137" s="153">
        <f t="shared" ref="BG137:BG148" si="16">IF(N137="zákl. prenesená",J137,0)</f>
        <v>0</v>
      </c>
      <c r="BH137" s="153">
        <f t="shared" ref="BH137:BH148" si="17">IF(N137="zníž. prenesená",J137,0)</f>
        <v>0</v>
      </c>
      <c r="BI137" s="153">
        <f t="shared" ref="BI137:BI148" si="18">IF(N137="nulová",J137,0)</f>
        <v>0</v>
      </c>
      <c r="BJ137" s="13" t="s">
        <v>85</v>
      </c>
      <c r="BK137" s="153">
        <f t="shared" ref="BK137:BK148" si="19">ROUND(I137*H137,2)</f>
        <v>0</v>
      </c>
      <c r="BL137" s="13" t="s">
        <v>223</v>
      </c>
      <c r="BM137" s="152" t="s">
        <v>241</v>
      </c>
    </row>
    <row r="138" spans="2:65" s="1" customFormat="1" ht="21.75" customHeight="1">
      <c r="B138" s="139"/>
      <c r="C138" s="140" t="s">
        <v>202</v>
      </c>
      <c r="D138" s="140" t="s">
        <v>159</v>
      </c>
      <c r="E138" s="141" t="s">
        <v>830</v>
      </c>
      <c r="F138" s="142" t="s">
        <v>831</v>
      </c>
      <c r="G138" s="143" t="s">
        <v>436</v>
      </c>
      <c r="H138" s="144">
        <v>148</v>
      </c>
      <c r="I138" s="145"/>
      <c r="J138" s="146">
        <f t="shared" si="10"/>
        <v>0</v>
      </c>
      <c r="K138" s="147"/>
      <c r="L138" s="28"/>
      <c r="M138" s="148" t="s">
        <v>1</v>
      </c>
      <c r="N138" s="149" t="s">
        <v>39</v>
      </c>
      <c r="P138" s="150">
        <f t="shared" si="11"/>
        <v>0</v>
      </c>
      <c r="Q138" s="150">
        <v>0</v>
      </c>
      <c r="R138" s="150">
        <f t="shared" si="12"/>
        <v>0</v>
      </c>
      <c r="S138" s="150">
        <v>0</v>
      </c>
      <c r="T138" s="151">
        <f t="shared" si="13"/>
        <v>0</v>
      </c>
      <c r="AR138" s="152" t="s">
        <v>223</v>
      </c>
      <c r="AT138" s="152" t="s">
        <v>159</v>
      </c>
      <c r="AU138" s="152" t="s">
        <v>80</v>
      </c>
      <c r="AY138" s="13" t="s">
        <v>157</v>
      </c>
      <c r="BE138" s="153">
        <f t="shared" si="14"/>
        <v>0</v>
      </c>
      <c r="BF138" s="153">
        <f t="shared" si="15"/>
        <v>0</v>
      </c>
      <c r="BG138" s="153">
        <f t="shared" si="16"/>
        <v>0</v>
      </c>
      <c r="BH138" s="153">
        <f t="shared" si="17"/>
        <v>0</v>
      </c>
      <c r="BI138" s="153">
        <f t="shared" si="18"/>
        <v>0</v>
      </c>
      <c r="BJ138" s="13" t="s">
        <v>85</v>
      </c>
      <c r="BK138" s="153">
        <f t="shared" si="19"/>
        <v>0</v>
      </c>
      <c r="BL138" s="13" t="s">
        <v>223</v>
      </c>
      <c r="BM138" s="152" t="s">
        <v>251</v>
      </c>
    </row>
    <row r="139" spans="2:65" s="1" customFormat="1" ht="24.2" customHeight="1">
      <c r="B139" s="139"/>
      <c r="C139" s="140" t="s">
        <v>207</v>
      </c>
      <c r="D139" s="140" t="s">
        <v>159</v>
      </c>
      <c r="E139" s="141" t="s">
        <v>832</v>
      </c>
      <c r="F139" s="142" t="s">
        <v>833</v>
      </c>
      <c r="G139" s="143" t="s">
        <v>436</v>
      </c>
      <c r="H139" s="144">
        <v>108</v>
      </c>
      <c r="I139" s="145"/>
      <c r="J139" s="146">
        <f t="shared" si="10"/>
        <v>0</v>
      </c>
      <c r="K139" s="147"/>
      <c r="L139" s="28"/>
      <c r="M139" s="148" t="s">
        <v>1</v>
      </c>
      <c r="N139" s="149" t="s">
        <v>39</v>
      </c>
      <c r="P139" s="150">
        <f t="shared" si="11"/>
        <v>0</v>
      </c>
      <c r="Q139" s="150">
        <v>0</v>
      </c>
      <c r="R139" s="150">
        <f t="shared" si="12"/>
        <v>0</v>
      </c>
      <c r="S139" s="150">
        <v>0</v>
      </c>
      <c r="T139" s="151">
        <f t="shared" si="13"/>
        <v>0</v>
      </c>
      <c r="AR139" s="152" t="s">
        <v>223</v>
      </c>
      <c r="AT139" s="152" t="s">
        <v>159</v>
      </c>
      <c r="AU139" s="152" t="s">
        <v>80</v>
      </c>
      <c r="AY139" s="13" t="s">
        <v>157</v>
      </c>
      <c r="BE139" s="153">
        <f t="shared" si="14"/>
        <v>0</v>
      </c>
      <c r="BF139" s="153">
        <f t="shared" si="15"/>
        <v>0</v>
      </c>
      <c r="BG139" s="153">
        <f t="shared" si="16"/>
        <v>0</v>
      </c>
      <c r="BH139" s="153">
        <f t="shared" si="17"/>
        <v>0</v>
      </c>
      <c r="BI139" s="153">
        <f t="shared" si="18"/>
        <v>0</v>
      </c>
      <c r="BJ139" s="13" t="s">
        <v>85</v>
      </c>
      <c r="BK139" s="153">
        <f t="shared" si="19"/>
        <v>0</v>
      </c>
      <c r="BL139" s="13" t="s">
        <v>223</v>
      </c>
      <c r="BM139" s="152" t="s">
        <v>258</v>
      </c>
    </row>
    <row r="140" spans="2:65" s="1" customFormat="1" ht="21.75" customHeight="1">
      <c r="B140" s="139"/>
      <c r="C140" s="140" t="s">
        <v>211</v>
      </c>
      <c r="D140" s="140" t="s">
        <v>159</v>
      </c>
      <c r="E140" s="141" t="s">
        <v>834</v>
      </c>
      <c r="F140" s="142" t="s">
        <v>835</v>
      </c>
      <c r="G140" s="143" t="s">
        <v>436</v>
      </c>
      <c r="H140" s="144">
        <v>108</v>
      </c>
      <c r="I140" s="145"/>
      <c r="J140" s="146">
        <f t="shared" si="10"/>
        <v>0</v>
      </c>
      <c r="K140" s="147"/>
      <c r="L140" s="28"/>
      <c r="M140" s="148" t="s">
        <v>1</v>
      </c>
      <c r="N140" s="149" t="s">
        <v>39</v>
      </c>
      <c r="P140" s="150">
        <f t="shared" si="11"/>
        <v>0</v>
      </c>
      <c r="Q140" s="150">
        <v>0</v>
      </c>
      <c r="R140" s="150">
        <f t="shared" si="12"/>
        <v>0</v>
      </c>
      <c r="S140" s="150">
        <v>0</v>
      </c>
      <c r="T140" s="151">
        <f t="shared" si="13"/>
        <v>0</v>
      </c>
      <c r="AR140" s="152" t="s">
        <v>223</v>
      </c>
      <c r="AT140" s="152" t="s">
        <v>159</v>
      </c>
      <c r="AU140" s="152" t="s">
        <v>80</v>
      </c>
      <c r="AY140" s="13" t="s">
        <v>157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85</v>
      </c>
      <c r="BK140" s="153">
        <f t="shared" si="19"/>
        <v>0</v>
      </c>
      <c r="BL140" s="13" t="s">
        <v>223</v>
      </c>
      <c r="BM140" s="152" t="s">
        <v>266</v>
      </c>
    </row>
    <row r="141" spans="2:65" s="1" customFormat="1" ht="24.2" customHeight="1">
      <c r="B141" s="139"/>
      <c r="C141" s="140" t="s">
        <v>215</v>
      </c>
      <c r="D141" s="140" t="s">
        <v>159</v>
      </c>
      <c r="E141" s="141" t="s">
        <v>836</v>
      </c>
      <c r="F141" s="142" t="s">
        <v>837</v>
      </c>
      <c r="G141" s="143" t="s">
        <v>436</v>
      </c>
      <c r="H141" s="144">
        <v>69</v>
      </c>
      <c r="I141" s="145"/>
      <c r="J141" s="146">
        <f t="shared" si="10"/>
        <v>0</v>
      </c>
      <c r="K141" s="147"/>
      <c r="L141" s="28"/>
      <c r="M141" s="148" t="s">
        <v>1</v>
      </c>
      <c r="N141" s="149" t="s">
        <v>39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223</v>
      </c>
      <c r="AT141" s="152" t="s">
        <v>159</v>
      </c>
      <c r="AU141" s="152" t="s">
        <v>80</v>
      </c>
      <c r="AY141" s="13" t="s">
        <v>157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85</v>
      </c>
      <c r="BK141" s="153">
        <f t="shared" si="19"/>
        <v>0</v>
      </c>
      <c r="BL141" s="13" t="s">
        <v>223</v>
      </c>
      <c r="BM141" s="152" t="s">
        <v>274</v>
      </c>
    </row>
    <row r="142" spans="2:65" s="1" customFormat="1" ht="21.75" customHeight="1">
      <c r="B142" s="139"/>
      <c r="C142" s="140" t="s">
        <v>219</v>
      </c>
      <c r="D142" s="140" t="s">
        <v>159</v>
      </c>
      <c r="E142" s="141" t="s">
        <v>838</v>
      </c>
      <c r="F142" s="142" t="s">
        <v>839</v>
      </c>
      <c r="G142" s="143" t="s">
        <v>436</v>
      </c>
      <c r="H142" s="144">
        <v>69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39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223</v>
      </c>
      <c r="AT142" s="152" t="s">
        <v>159</v>
      </c>
      <c r="AU142" s="152" t="s">
        <v>80</v>
      </c>
      <c r="AY142" s="13" t="s">
        <v>157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85</v>
      </c>
      <c r="BK142" s="153">
        <f t="shared" si="19"/>
        <v>0</v>
      </c>
      <c r="BL142" s="13" t="s">
        <v>223</v>
      </c>
      <c r="BM142" s="152" t="s">
        <v>288</v>
      </c>
    </row>
    <row r="143" spans="2:65" s="1" customFormat="1" ht="24.2" customHeight="1">
      <c r="B143" s="139"/>
      <c r="C143" s="140" t="s">
        <v>223</v>
      </c>
      <c r="D143" s="140" t="s">
        <v>159</v>
      </c>
      <c r="E143" s="141" t="s">
        <v>840</v>
      </c>
      <c r="F143" s="142" t="s">
        <v>841</v>
      </c>
      <c r="G143" s="143" t="s">
        <v>436</v>
      </c>
      <c r="H143" s="144">
        <v>21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39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223</v>
      </c>
      <c r="AT143" s="152" t="s">
        <v>159</v>
      </c>
      <c r="AU143" s="152" t="s">
        <v>80</v>
      </c>
      <c r="AY143" s="13" t="s">
        <v>157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85</v>
      </c>
      <c r="BK143" s="153">
        <f t="shared" si="19"/>
        <v>0</v>
      </c>
      <c r="BL143" s="13" t="s">
        <v>223</v>
      </c>
      <c r="BM143" s="152" t="s">
        <v>295</v>
      </c>
    </row>
    <row r="144" spans="2:65" s="1" customFormat="1" ht="21.75" customHeight="1">
      <c r="B144" s="139"/>
      <c r="C144" s="140" t="s">
        <v>227</v>
      </c>
      <c r="D144" s="140" t="s">
        <v>159</v>
      </c>
      <c r="E144" s="141" t="s">
        <v>842</v>
      </c>
      <c r="F144" s="142" t="s">
        <v>843</v>
      </c>
      <c r="G144" s="143" t="s">
        <v>436</v>
      </c>
      <c r="H144" s="144">
        <v>21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39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223</v>
      </c>
      <c r="AT144" s="152" t="s">
        <v>159</v>
      </c>
      <c r="AU144" s="152" t="s">
        <v>80</v>
      </c>
      <c r="AY144" s="13" t="s">
        <v>157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85</v>
      </c>
      <c r="BK144" s="153">
        <f t="shared" si="19"/>
        <v>0</v>
      </c>
      <c r="BL144" s="13" t="s">
        <v>223</v>
      </c>
      <c r="BM144" s="152" t="s">
        <v>307</v>
      </c>
    </row>
    <row r="145" spans="2:65" s="1" customFormat="1" ht="24.2" customHeight="1">
      <c r="B145" s="139"/>
      <c r="C145" s="140" t="s">
        <v>231</v>
      </c>
      <c r="D145" s="140" t="s">
        <v>159</v>
      </c>
      <c r="E145" s="141" t="s">
        <v>844</v>
      </c>
      <c r="F145" s="142" t="s">
        <v>845</v>
      </c>
      <c r="G145" s="143" t="s">
        <v>436</v>
      </c>
      <c r="H145" s="144">
        <v>23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39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223</v>
      </c>
      <c r="AT145" s="152" t="s">
        <v>159</v>
      </c>
      <c r="AU145" s="152" t="s">
        <v>80</v>
      </c>
      <c r="AY145" s="13" t="s">
        <v>157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85</v>
      </c>
      <c r="BK145" s="153">
        <f t="shared" si="19"/>
        <v>0</v>
      </c>
      <c r="BL145" s="13" t="s">
        <v>223</v>
      </c>
      <c r="BM145" s="152" t="s">
        <v>315</v>
      </c>
    </row>
    <row r="146" spans="2:65" s="1" customFormat="1" ht="21.75" customHeight="1">
      <c r="B146" s="139"/>
      <c r="C146" s="140" t="s">
        <v>236</v>
      </c>
      <c r="D146" s="140" t="s">
        <v>159</v>
      </c>
      <c r="E146" s="141" t="s">
        <v>846</v>
      </c>
      <c r="F146" s="142" t="s">
        <v>847</v>
      </c>
      <c r="G146" s="143" t="s">
        <v>436</v>
      </c>
      <c r="H146" s="144">
        <v>23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39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223</v>
      </c>
      <c r="AT146" s="152" t="s">
        <v>159</v>
      </c>
      <c r="AU146" s="152" t="s">
        <v>80</v>
      </c>
      <c r="AY146" s="13" t="s">
        <v>157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85</v>
      </c>
      <c r="BK146" s="153">
        <f t="shared" si="19"/>
        <v>0</v>
      </c>
      <c r="BL146" s="13" t="s">
        <v>223</v>
      </c>
      <c r="BM146" s="152" t="s">
        <v>323</v>
      </c>
    </row>
    <row r="147" spans="2:65" s="1" customFormat="1" ht="24.2" customHeight="1">
      <c r="B147" s="139"/>
      <c r="C147" s="140" t="s">
        <v>241</v>
      </c>
      <c r="D147" s="140" t="s">
        <v>159</v>
      </c>
      <c r="E147" s="141" t="s">
        <v>848</v>
      </c>
      <c r="F147" s="142" t="s">
        <v>849</v>
      </c>
      <c r="G147" s="143" t="s">
        <v>436</v>
      </c>
      <c r="H147" s="144">
        <v>45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39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223</v>
      </c>
      <c r="AT147" s="152" t="s">
        <v>159</v>
      </c>
      <c r="AU147" s="152" t="s">
        <v>80</v>
      </c>
      <c r="AY147" s="13" t="s">
        <v>157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85</v>
      </c>
      <c r="BK147" s="153">
        <f t="shared" si="19"/>
        <v>0</v>
      </c>
      <c r="BL147" s="13" t="s">
        <v>223</v>
      </c>
      <c r="BM147" s="152" t="s">
        <v>333</v>
      </c>
    </row>
    <row r="148" spans="2:65" s="1" customFormat="1" ht="21.75" customHeight="1">
      <c r="B148" s="139"/>
      <c r="C148" s="140" t="s">
        <v>247</v>
      </c>
      <c r="D148" s="140" t="s">
        <v>159</v>
      </c>
      <c r="E148" s="141" t="s">
        <v>850</v>
      </c>
      <c r="F148" s="142" t="s">
        <v>851</v>
      </c>
      <c r="G148" s="143" t="s">
        <v>436</v>
      </c>
      <c r="H148" s="144">
        <v>45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39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223</v>
      </c>
      <c r="AT148" s="152" t="s">
        <v>159</v>
      </c>
      <c r="AU148" s="152" t="s">
        <v>80</v>
      </c>
      <c r="AY148" s="13" t="s">
        <v>157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85</v>
      </c>
      <c r="BK148" s="153">
        <f t="shared" si="19"/>
        <v>0</v>
      </c>
      <c r="BL148" s="13" t="s">
        <v>223</v>
      </c>
      <c r="BM148" s="152" t="s">
        <v>341</v>
      </c>
    </row>
    <row r="149" spans="2:65" s="11" customFormat="1" ht="25.9" customHeight="1">
      <c r="B149" s="127"/>
      <c r="D149" s="128" t="s">
        <v>72</v>
      </c>
      <c r="E149" s="129" t="s">
        <v>852</v>
      </c>
      <c r="F149" s="129" t="s">
        <v>853</v>
      </c>
      <c r="I149" s="130"/>
      <c r="J149" s="131">
        <f>BK149</f>
        <v>0</v>
      </c>
      <c r="L149" s="127"/>
      <c r="M149" s="132"/>
      <c r="P149" s="133">
        <f>SUM(P150:P153)</f>
        <v>0</v>
      </c>
      <c r="R149" s="133">
        <f>SUM(R150:R153)</f>
        <v>0</v>
      </c>
      <c r="T149" s="134">
        <f>SUM(T150:T153)</f>
        <v>0</v>
      </c>
      <c r="AR149" s="128" t="s">
        <v>80</v>
      </c>
      <c r="AT149" s="135" t="s">
        <v>72</v>
      </c>
      <c r="AU149" s="135" t="s">
        <v>73</v>
      </c>
      <c r="AY149" s="128" t="s">
        <v>157</v>
      </c>
      <c r="BK149" s="136">
        <f>SUM(BK150:BK153)</f>
        <v>0</v>
      </c>
    </row>
    <row r="150" spans="2:65" s="1" customFormat="1" ht="16.5" customHeight="1">
      <c r="B150" s="139"/>
      <c r="C150" s="140" t="s">
        <v>251</v>
      </c>
      <c r="D150" s="140" t="s">
        <v>159</v>
      </c>
      <c r="E150" s="141" t="s">
        <v>854</v>
      </c>
      <c r="F150" s="142" t="s">
        <v>855</v>
      </c>
      <c r="G150" s="143" t="s">
        <v>245</v>
      </c>
      <c r="H150" s="144">
        <v>106</v>
      </c>
      <c r="I150" s="145"/>
      <c r="J150" s="146">
        <f>ROUND(I150*H150,2)</f>
        <v>0</v>
      </c>
      <c r="K150" s="147"/>
      <c r="L150" s="28"/>
      <c r="M150" s="148" t="s">
        <v>1</v>
      </c>
      <c r="N150" s="149" t="s">
        <v>39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223</v>
      </c>
      <c r="AT150" s="152" t="s">
        <v>159</v>
      </c>
      <c r="AU150" s="152" t="s">
        <v>80</v>
      </c>
      <c r="AY150" s="13" t="s">
        <v>157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85</v>
      </c>
      <c r="BK150" s="153">
        <f>ROUND(I150*H150,2)</f>
        <v>0</v>
      </c>
      <c r="BL150" s="13" t="s">
        <v>223</v>
      </c>
      <c r="BM150" s="152" t="s">
        <v>351</v>
      </c>
    </row>
    <row r="151" spans="2:65" s="1" customFormat="1" ht="16.5" customHeight="1">
      <c r="B151" s="139"/>
      <c r="C151" s="140" t="s">
        <v>7</v>
      </c>
      <c r="D151" s="140" t="s">
        <v>159</v>
      </c>
      <c r="E151" s="141" t="s">
        <v>856</v>
      </c>
      <c r="F151" s="142" t="s">
        <v>857</v>
      </c>
      <c r="G151" s="143" t="s">
        <v>245</v>
      </c>
      <c r="H151" s="144">
        <v>3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39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223</v>
      </c>
      <c r="AT151" s="152" t="s">
        <v>159</v>
      </c>
      <c r="AU151" s="152" t="s">
        <v>80</v>
      </c>
      <c r="AY151" s="13" t="s">
        <v>157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85</v>
      </c>
      <c r="BK151" s="153">
        <f>ROUND(I151*H151,2)</f>
        <v>0</v>
      </c>
      <c r="BL151" s="13" t="s">
        <v>223</v>
      </c>
      <c r="BM151" s="152" t="s">
        <v>359</v>
      </c>
    </row>
    <row r="152" spans="2:65" s="1" customFormat="1" ht="16.5" customHeight="1">
      <c r="B152" s="139"/>
      <c r="C152" s="140" t="s">
        <v>258</v>
      </c>
      <c r="D152" s="140" t="s">
        <v>159</v>
      </c>
      <c r="E152" s="141" t="s">
        <v>858</v>
      </c>
      <c r="F152" s="142" t="s">
        <v>859</v>
      </c>
      <c r="G152" s="143" t="s">
        <v>245</v>
      </c>
      <c r="H152" s="144">
        <v>1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39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223</v>
      </c>
      <c r="AT152" s="152" t="s">
        <v>159</v>
      </c>
      <c r="AU152" s="152" t="s">
        <v>80</v>
      </c>
      <c r="AY152" s="13" t="s">
        <v>157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85</v>
      </c>
      <c r="BK152" s="153">
        <f>ROUND(I152*H152,2)</f>
        <v>0</v>
      </c>
      <c r="BL152" s="13" t="s">
        <v>223</v>
      </c>
      <c r="BM152" s="152" t="s">
        <v>367</v>
      </c>
    </row>
    <row r="153" spans="2:65" s="1" customFormat="1" ht="16.5" customHeight="1">
      <c r="B153" s="139"/>
      <c r="C153" s="140" t="s">
        <v>262</v>
      </c>
      <c r="D153" s="140" t="s">
        <v>159</v>
      </c>
      <c r="E153" s="141" t="s">
        <v>860</v>
      </c>
      <c r="F153" s="142" t="s">
        <v>861</v>
      </c>
      <c r="G153" s="143" t="s">
        <v>245</v>
      </c>
      <c r="H153" s="144">
        <v>1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39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223</v>
      </c>
      <c r="AT153" s="152" t="s">
        <v>159</v>
      </c>
      <c r="AU153" s="152" t="s">
        <v>80</v>
      </c>
      <c r="AY153" s="13" t="s">
        <v>157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85</v>
      </c>
      <c r="BK153" s="153">
        <f>ROUND(I153*H153,2)</f>
        <v>0</v>
      </c>
      <c r="BL153" s="13" t="s">
        <v>223</v>
      </c>
      <c r="BM153" s="152" t="s">
        <v>377</v>
      </c>
    </row>
    <row r="154" spans="2:65" s="11" customFormat="1" ht="25.9" customHeight="1">
      <c r="B154" s="127"/>
      <c r="D154" s="128" t="s">
        <v>72</v>
      </c>
      <c r="E154" s="129" t="s">
        <v>862</v>
      </c>
      <c r="F154" s="129" t="s">
        <v>863</v>
      </c>
      <c r="I154" s="130"/>
      <c r="J154" s="131">
        <f>BK154</f>
        <v>0</v>
      </c>
      <c r="L154" s="127"/>
      <c r="M154" s="132"/>
      <c r="P154" s="133">
        <f>SUM(P155:P187)</f>
        <v>0</v>
      </c>
      <c r="R154" s="133">
        <f>SUM(R155:R187)</f>
        <v>0</v>
      </c>
      <c r="T154" s="134">
        <f>SUM(T155:T187)</f>
        <v>0</v>
      </c>
      <c r="AR154" s="128" t="s">
        <v>80</v>
      </c>
      <c r="AT154" s="135" t="s">
        <v>72</v>
      </c>
      <c r="AU154" s="135" t="s">
        <v>73</v>
      </c>
      <c r="AY154" s="128" t="s">
        <v>157</v>
      </c>
      <c r="BK154" s="136">
        <f>SUM(BK155:BK187)</f>
        <v>0</v>
      </c>
    </row>
    <row r="155" spans="2:65" s="1" customFormat="1" ht="21.75" customHeight="1">
      <c r="B155" s="139"/>
      <c r="C155" s="140" t="s">
        <v>266</v>
      </c>
      <c r="D155" s="140" t="s">
        <v>159</v>
      </c>
      <c r="E155" s="141" t="s">
        <v>864</v>
      </c>
      <c r="F155" s="142" t="s">
        <v>865</v>
      </c>
      <c r="G155" s="143" t="s">
        <v>245</v>
      </c>
      <c r="H155" s="144">
        <v>25</v>
      </c>
      <c r="I155" s="145"/>
      <c r="J155" s="146">
        <f t="shared" ref="J155:J187" si="20">ROUND(I155*H155,2)</f>
        <v>0</v>
      </c>
      <c r="K155" s="147"/>
      <c r="L155" s="28"/>
      <c r="M155" s="148" t="s">
        <v>1</v>
      </c>
      <c r="N155" s="149" t="s">
        <v>39</v>
      </c>
      <c r="P155" s="150">
        <f t="shared" ref="P155:P187" si="21">O155*H155</f>
        <v>0</v>
      </c>
      <c r="Q155" s="150">
        <v>0</v>
      </c>
      <c r="R155" s="150">
        <f t="shared" ref="R155:R187" si="22">Q155*H155</f>
        <v>0</v>
      </c>
      <c r="S155" s="150">
        <v>0</v>
      </c>
      <c r="T155" s="151">
        <f t="shared" ref="T155:T187" si="23">S155*H155</f>
        <v>0</v>
      </c>
      <c r="AR155" s="152" t="s">
        <v>223</v>
      </c>
      <c r="AT155" s="152" t="s">
        <v>159</v>
      </c>
      <c r="AU155" s="152" t="s">
        <v>80</v>
      </c>
      <c r="AY155" s="13" t="s">
        <v>157</v>
      </c>
      <c r="BE155" s="153">
        <f t="shared" ref="BE155:BE187" si="24">IF(N155="základná",J155,0)</f>
        <v>0</v>
      </c>
      <c r="BF155" s="153">
        <f t="shared" ref="BF155:BF187" si="25">IF(N155="znížená",J155,0)</f>
        <v>0</v>
      </c>
      <c r="BG155" s="153">
        <f t="shared" ref="BG155:BG187" si="26">IF(N155="zákl. prenesená",J155,0)</f>
        <v>0</v>
      </c>
      <c r="BH155" s="153">
        <f t="shared" ref="BH155:BH187" si="27">IF(N155="zníž. prenesená",J155,0)</f>
        <v>0</v>
      </c>
      <c r="BI155" s="153">
        <f t="shared" ref="BI155:BI187" si="28">IF(N155="nulová",J155,0)</f>
        <v>0</v>
      </c>
      <c r="BJ155" s="13" t="s">
        <v>85</v>
      </c>
      <c r="BK155" s="153">
        <f t="shared" ref="BK155:BK187" si="29">ROUND(I155*H155,2)</f>
        <v>0</v>
      </c>
      <c r="BL155" s="13" t="s">
        <v>223</v>
      </c>
      <c r="BM155" s="152" t="s">
        <v>387</v>
      </c>
    </row>
    <row r="156" spans="2:65" s="1" customFormat="1" ht="24.2" customHeight="1">
      <c r="B156" s="139"/>
      <c r="C156" s="140" t="s">
        <v>270</v>
      </c>
      <c r="D156" s="140" t="s">
        <v>159</v>
      </c>
      <c r="E156" s="141" t="s">
        <v>866</v>
      </c>
      <c r="F156" s="142" t="s">
        <v>867</v>
      </c>
      <c r="G156" s="143" t="s">
        <v>245</v>
      </c>
      <c r="H156" s="144">
        <v>25</v>
      </c>
      <c r="I156" s="145"/>
      <c r="J156" s="146">
        <f t="shared" si="20"/>
        <v>0</v>
      </c>
      <c r="K156" s="147"/>
      <c r="L156" s="28"/>
      <c r="M156" s="148" t="s">
        <v>1</v>
      </c>
      <c r="N156" s="149" t="s">
        <v>39</v>
      </c>
      <c r="P156" s="150">
        <f t="shared" si="21"/>
        <v>0</v>
      </c>
      <c r="Q156" s="150">
        <v>0</v>
      </c>
      <c r="R156" s="150">
        <f t="shared" si="22"/>
        <v>0</v>
      </c>
      <c r="S156" s="150">
        <v>0</v>
      </c>
      <c r="T156" s="151">
        <f t="shared" si="23"/>
        <v>0</v>
      </c>
      <c r="AR156" s="152" t="s">
        <v>223</v>
      </c>
      <c r="AT156" s="152" t="s">
        <v>159</v>
      </c>
      <c r="AU156" s="152" t="s">
        <v>80</v>
      </c>
      <c r="AY156" s="13" t="s">
        <v>157</v>
      </c>
      <c r="BE156" s="153">
        <f t="shared" si="24"/>
        <v>0</v>
      </c>
      <c r="BF156" s="153">
        <f t="shared" si="25"/>
        <v>0</v>
      </c>
      <c r="BG156" s="153">
        <f t="shared" si="26"/>
        <v>0</v>
      </c>
      <c r="BH156" s="153">
        <f t="shared" si="27"/>
        <v>0</v>
      </c>
      <c r="BI156" s="153">
        <f t="shared" si="28"/>
        <v>0</v>
      </c>
      <c r="BJ156" s="13" t="s">
        <v>85</v>
      </c>
      <c r="BK156" s="153">
        <f t="shared" si="29"/>
        <v>0</v>
      </c>
      <c r="BL156" s="13" t="s">
        <v>223</v>
      </c>
      <c r="BM156" s="152" t="s">
        <v>395</v>
      </c>
    </row>
    <row r="157" spans="2:65" s="1" customFormat="1" ht="16.5" customHeight="1">
      <c r="B157" s="139"/>
      <c r="C157" s="140" t="s">
        <v>274</v>
      </c>
      <c r="D157" s="140" t="s">
        <v>159</v>
      </c>
      <c r="E157" s="141" t="s">
        <v>868</v>
      </c>
      <c r="F157" s="142" t="s">
        <v>869</v>
      </c>
      <c r="G157" s="143" t="s">
        <v>245</v>
      </c>
      <c r="H157" s="144">
        <v>25</v>
      </c>
      <c r="I157" s="145"/>
      <c r="J157" s="146">
        <f t="shared" si="20"/>
        <v>0</v>
      </c>
      <c r="K157" s="147"/>
      <c r="L157" s="28"/>
      <c r="M157" s="148" t="s">
        <v>1</v>
      </c>
      <c r="N157" s="149" t="s">
        <v>39</v>
      </c>
      <c r="P157" s="150">
        <f t="shared" si="21"/>
        <v>0</v>
      </c>
      <c r="Q157" s="150">
        <v>0</v>
      </c>
      <c r="R157" s="150">
        <f t="shared" si="22"/>
        <v>0</v>
      </c>
      <c r="S157" s="150">
        <v>0</v>
      </c>
      <c r="T157" s="151">
        <f t="shared" si="23"/>
        <v>0</v>
      </c>
      <c r="AR157" s="152" t="s">
        <v>223</v>
      </c>
      <c r="AT157" s="152" t="s">
        <v>159</v>
      </c>
      <c r="AU157" s="152" t="s">
        <v>80</v>
      </c>
      <c r="AY157" s="13" t="s">
        <v>157</v>
      </c>
      <c r="BE157" s="153">
        <f t="shared" si="24"/>
        <v>0</v>
      </c>
      <c r="BF157" s="153">
        <f t="shared" si="25"/>
        <v>0</v>
      </c>
      <c r="BG157" s="153">
        <f t="shared" si="26"/>
        <v>0</v>
      </c>
      <c r="BH157" s="153">
        <f t="shared" si="27"/>
        <v>0</v>
      </c>
      <c r="BI157" s="153">
        <f t="shared" si="28"/>
        <v>0</v>
      </c>
      <c r="BJ157" s="13" t="s">
        <v>85</v>
      </c>
      <c r="BK157" s="153">
        <f t="shared" si="29"/>
        <v>0</v>
      </c>
      <c r="BL157" s="13" t="s">
        <v>223</v>
      </c>
      <c r="BM157" s="152" t="s">
        <v>403</v>
      </c>
    </row>
    <row r="158" spans="2:65" s="1" customFormat="1" ht="16.5" customHeight="1">
      <c r="B158" s="139"/>
      <c r="C158" s="140" t="s">
        <v>280</v>
      </c>
      <c r="D158" s="140" t="s">
        <v>159</v>
      </c>
      <c r="E158" s="141" t="s">
        <v>870</v>
      </c>
      <c r="F158" s="142" t="s">
        <v>871</v>
      </c>
      <c r="G158" s="143" t="s">
        <v>245</v>
      </c>
      <c r="H158" s="144">
        <v>25</v>
      </c>
      <c r="I158" s="145"/>
      <c r="J158" s="146">
        <f t="shared" si="20"/>
        <v>0</v>
      </c>
      <c r="K158" s="147"/>
      <c r="L158" s="28"/>
      <c r="M158" s="148" t="s">
        <v>1</v>
      </c>
      <c r="N158" s="149" t="s">
        <v>39</v>
      </c>
      <c r="P158" s="150">
        <f t="shared" si="21"/>
        <v>0</v>
      </c>
      <c r="Q158" s="150">
        <v>0</v>
      </c>
      <c r="R158" s="150">
        <f t="shared" si="22"/>
        <v>0</v>
      </c>
      <c r="S158" s="150">
        <v>0</v>
      </c>
      <c r="T158" s="151">
        <f t="shared" si="23"/>
        <v>0</v>
      </c>
      <c r="AR158" s="152" t="s">
        <v>223</v>
      </c>
      <c r="AT158" s="152" t="s">
        <v>159</v>
      </c>
      <c r="AU158" s="152" t="s">
        <v>80</v>
      </c>
      <c r="AY158" s="13" t="s">
        <v>157</v>
      </c>
      <c r="BE158" s="153">
        <f t="shared" si="24"/>
        <v>0</v>
      </c>
      <c r="BF158" s="153">
        <f t="shared" si="25"/>
        <v>0</v>
      </c>
      <c r="BG158" s="153">
        <f t="shared" si="26"/>
        <v>0</v>
      </c>
      <c r="BH158" s="153">
        <f t="shared" si="27"/>
        <v>0</v>
      </c>
      <c r="BI158" s="153">
        <f t="shared" si="28"/>
        <v>0</v>
      </c>
      <c r="BJ158" s="13" t="s">
        <v>85</v>
      </c>
      <c r="BK158" s="153">
        <f t="shared" si="29"/>
        <v>0</v>
      </c>
      <c r="BL158" s="13" t="s">
        <v>223</v>
      </c>
      <c r="BM158" s="152" t="s">
        <v>411</v>
      </c>
    </row>
    <row r="159" spans="2:65" s="1" customFormat="1" ht="21.75" customHeight="1">
      <c r="B159" s="139"/>
      <c r="C159" s="140" t="s">
        <v>288</v>
      </c>
      <c r="D159" s="140" t="s">
        <v>159</v>
      </c>
      <c r="E159" s="141" t="s">
        <v>872</v>
      </c>
      <c r="F159" s="142" t="s">
        <v>873</v>
      </c>
      <c r="G159" s="143" t="s">
        <v>245</v>
      </c>
      <c r="H159" s="144">
        <v>1</v>
      </c>
      <c r="I159" s="145"/>
      <c r="J159" s="146">
        <f t="shared" si="20"/>
        <v>0</v>
      </c>
      <c r="K159" s="147"/>
      <c r="L159" s="28"/>
      <c r="M159" s="148" t="s">
        <v>1</v>
      </c>
      <c r="N159" s="149" t="s">
        <v>39</v>
      </c>
      <c r="P159" s="150">
        <f t="shared" si="21"/>
        <v>0</v>
      </c>
      <c r="Q159" s="150">
        <v>0</v>
      </c>
      <c r="R159" s="150">
        <f t="shared" si="22"/>
        <v>0</v>
      </c>
      <c r="S159" s="150">
        <v>0</v>
      </c>
      <c r="T159" s="151">
        <f t="shared" si="23"/>
        <v>0</v>
      </c>
      <c r="AR159" s="152" t="s">
        <v>223</v>
      </c>
      <c r="AT159" s="152" t="s">
        <v>159</v>
      </c>
      <c r="AU159" s="152" t="s">
        <v>80</v>
      </c>
      <c r="AY159" s="13" t="s">
        <v>157</v>
      </c>
      <c r="BE159" s="153">
        <f t="shared" si="24"/>
        <v>0</v>
      </c>
      <c r="BF159" s="153">
        <f t="shared" si="25"/>
        <v>0</v>
      </c>
      <c r="BG159" s="153">
        <f t="shared" si="26"/>
        <v>0</v>
      </c>
      <c r="BH159" s="153">
        <f t="shared" si="27"/>
        <v>0</v>
      </c>
      <c r="BI159" s="153">
        <f t="shared" si="28"/>
        <v>0</v>
      </c>
      <c r="BJ159" s="13" t="s">
        <v>85</v>
      </c>
      <c r="BK159" s="153">
        <f t="shared" si="29"/>
        <v>0</v>
      </c>
      <c r="BL159" s="13" t="s">
        <v>223</v>
      </c>
      <c r="BM159" s="152" t="s">
        <v>419</v>
      </c>
    </row>
    <row r="160" spans="2:65" s="1" customFormat="1" ht="24.2" customHeight="1">
      <c r="B160" s="139"/>
      <c r="C160" s="140" t="s">
        <v>292</v>
      </c>
      <c r="D160" s="140" t="s">
        <v>159</v>
      </c>
      <c r="E160" s="141" t="s">
        <v>866</v>
      </c>
      <c r="F160" s="142" t="s">
        <v>867</v>
      </c>
      <c r="G160" s="143" t="s">
        <v>245</v>
      </c>
      <c r="H160" s="144">
        <v>1</v>
      </c>
      <c r="I160" s="145"/>
      <c r="J160" s="146">
        <f t="shared" si="20"/>
        <v>0</v>
      </c>
      <c r="K160" s="147"/>
      <c r="L160" s="28"/>
      <c r="M160" s="148" t="s">
        <v>1</v>
      </c>
      <c r="N160" s="149" t="s">
        <v>39</v>
      </c>
      <c r="P160" s="150">
        <f t="shared" si="21"/>
        <v>0</v>
      </c>
      <c r="Q160" s="150">
        <v>0</v>
      </c>
      <c r="R160" s="150">
        <f t="shared" si="22"/>
        <v>0</v>
      </c>
      <c r="S160" s="150">
        <v>0</v>
      </c>
      <c r="T160" s="151">
        <f t="shared" si="23"/>
        <v>0</v>
      </c>
      <c r="AR160" s="152" t="s">
        <v>223</v>
      </c>
      <c r="AT160" s="152" t="s">
        <v>159</v>
      </c>
      <c r="AU160" s="152" t="s">
        <v>80</v>
      </c>
      <c r="AY160" s="13" t="s">
        <v>157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85</v>
      </c>
      <c r="BK160" s="153">
        <f t="shared" si="29"/>
        <v>0</v>
      </c>
      <c r="BL160" s="13" t="s">
        <v>223</v>
      </c>
      <c r="BM160" s="152" t="s">
        <v>429</v>
      </c>
    </row>
    <row r="161" spans="2:65" s="1" customFormat="1" ht="16.5" customHeight="1">
      <c r="B161" s="139"/>
      <c r="C161" s="140" t="s">
        <v>295</v>
      </c>
      <c r="D161" s="140" t="s">
        <v>159</v>
      </c>
      <c r="E161" s="141" t="s">
        <v>868</v>
      </c>
      <c r="F161" s="142" t="s">
        <v>869</v>
      </c>
      <c r="G161" s="143" t="s">
        <v>245</v>
      </c>
      <c r="H161" s="144">
        <v>1</v>
      </c>
      <c r="I161" s="145"/>
      <c r="J161" s="146">
        <f t="shared" si="20"/>
        <v>0</v>
      </c>
      <c r="K161" s="147"/>
      <c r="L161" s="28"/>
      <c r="M161" s="148" t="s">
        <v>1</v>
      </c>
      <c r="N161" s="149" t="s">
        <v>39</v>
      </c>
      <c r="P161" s="150">
        <f t="shared" si="21"/>
        <v>0</v>
      </c>
      <c r="Q161" s="150">
        <v>0</v>
      </c>
      <c r="R161" s="150">
        <f t="shared" si="22"/>
        <v>0</v>
      </c>
      <c r="S161" s="150">
        <v>0</v>
      </c>
      <c r="T161" s="151">
        <f t="shared" si="23"/>
        <v>0</v>
      </c>
      <c r="AR161" s="152" t="s">
        <v>223</v>
      </c>
      <c r="AT161" s="152" t="s">
        <v>159</v>
      </c>
      <c r="AU161" s="152" t="s">
        <v>80</v>
      </c>
      <c r="AY161" s="13" t="s">
        <v>157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85</v>
      </c>
      <c r="BK161" s="153">
        <f t="shared" si="29"/>
        <v>0</v>
      </c>
      <c r="BL161" s="13" t="s">
        <v>223</v>
      </c>
      <c r="BM161" s="152" t="s">
        <v>438</v>
      </c>
    </row>
    <row r="162" spans="2:65" s="1" customFormat="1" ht="16.5" customHeight="1">
      <c r="B162" s="139"/>
      <c r="C162" s="140" t="s">
        <v>303</v>
      </c>
      <c r="D162" s="140" t="s">
        <v>159</v>
      </c>
      <c r="E162" s="141" t="s">
        <v>870</v>
      </c>
      <c r="F162" s="142" t="s">
        <v>871</v>
      </c>
      <c r="G162" s="143" t="s">
        <v>245</v>
      </c>
      <c r="H162" s="144">
        <v>1</v>
      </c>
      <c r="I162" s="145"/>
      <c r="J162" s="146">
        <f t="shared" si="20"/>
        <v>0</v>
      </c>
      <c r="K162" s="147"/>
      <c r="L162" s="28"/>
      <c r="M162" s="148" t="s">
        <v>1</v>
      </c>
      <c r="N162" s="149" t="s">
        <v>39</v>
      </c>
      <c r="P162" s="150">
        <f t="shared" si="21"/>
        <v>0</v>
      </c>
      <c r="Q162" s="150">
        <v>0</v>
      </c>
      <c r="R162" s="150">
        <f t="shared" si="22"/>
        <v>0</v>
      </c>
      <c r="S162" s="150">
        <v>0</v>
      </c>
      <c r="T162" s="151">
        <f t="shared" si="23"/>
        <v>0</v>
      </c>
      <c r="AR162" s="152" t="s">
        <v>223</v>
      </c>
      <c r="AT162" s="152" t="s">
        <v>159</v>
      </c>
      <c r="AU162" s="152" t="s">
        <v>80</v>
      </c>
      <c r="AY162" s="13" t="s">
        <v>157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85</v>
      </c>
      <c r="BK162" s="153">
        <f t="shared" si="29"/>
        <v>0</v>
      </c>
      <c r="BL162" s="13" t="s">
        <v>223</v>
      </c>
      <c r="BM162" s="152" t="s">
        <v>645</v>
      </c>
    </row>
    <row r="163" spans="2:65" s="1" customFormat="1" ht="24.2" customHeight="1">
      <c r="B163" s="139"/>
      <c r="C163" s="140" t="s">
        <v>307</v>
      </c>
      <c r="D163" s="140" t="s">
        <v>159</v>
      </c>
      <c r="E163" s="141" t="s">
        <v>874</v>
      </c>
      <c r="F163" s="142" t="s">
        <v>875</v>
      </c>
      <c r="G163" s="143" t="s">
        <v>245</v>
      </c>
      <c r="H163" s="144">
        <v>13</v>
      </c>
      <c r="I163" s="145"/>
      <c r="J163" s="146">
        <f t="shared" si="20"/>
        <v>0</v>
      </c>
      <c r="K163" s="147"/>
      <c r="L163" s="28"/>
      <c r="M163" s="148" t="s">
        <v>1</v>
      </c>
      <c r="N163" s="149" t="s">
        <v>39</v>
      </c>
      <c r="P163" s="150">
        <f t="shared" si="21"/>
        <v>0</v>
      </c>
      <c r="Q163" s="150">
        <v>0</v>
      </c>
      <c r="R163" s="150">
        <f t="shared" si="22"/>
        <v>0</v>
      </c>
      <c r="S163" s="150">
        <v>0</v>
      </c>
      <c r="T163" s="151">
        <f t="shared" si="23"/>
        <v>0</v>
      </c>
      <c r="AR163" s="152" t="s">
        <v>223</v>
      </c>
      <c r="AT163" s="152" t="s">
        <v>159</v>
      </c>
      <c r="AU163" s="152" t="s">
        <v>80</v>
      </c>
      <c r="AY163" s="13" t="s">
        <v>157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85</v>
      </c>
      <c r="BK163" s="153">
        <f t="shared" si="29"/>
        <v>0</v>
      </c>
      <c r="BL163" s="13" t="s">
        <v>223</v>
      </c>
      <c r="BM163" s="152" t="s">
        <v>653</v>
      </c>
    </row>
    <row r="164" spans="2:65" s="1" customFormat="1" ht="16.5" customHeight="1">
      <c r="B164" s="139"/>
      <c r="C164" s="140" t="s">
        <v>311</v>
      </c>
      <c r="D164" s="140" t="s">
        <v>159</v>
      </c>
      <c r="E164" s="141" t="s">
        <v>876</v>
      </c>
      <c r="F164" s="142" t="s">
        <v>877</v>
      </c>
      <c r="G164" s="143" t="s">
        <v>245</v>
      </c>
      <c r="H164" s="144">
        <v>13</v>
      </c>
      <c r="I164" s="145"/>
      <c r="J164" s="146">
        <f t="shared" si="20"/>
        <v>0</v>
      </c>
      <c r="K164" s="147"/>
      <c r="L164" s="28"/>
      <c r="M164" s="148" t="s">
        <v>1</v>
      </c>
      <c r="N164" s="149" t="s">
        <v>39</v>
      </c>
      <c r="P164" s="150">
        <f t="shared" si="21"/>
        <v>0</v>
      </c>
      <c r="Q164" s="150">
        <v>0</v>
      </c>
      <c r="R164" s="150">
        <f t="shared" si="22"/>
        <v>0</v>
      </c>
      <c r="S164" s="150">
        <v>0</v>
      </c>
      <c r="T164" s="151">
        <f t="shared" si="23"/>
        <v>0</v>
      </c>
      <c r="AR164" s="152" t="s">
        <v>223</v>
      </c>
      <c r="AT164" s="152" t="s">
        <v>159</v>
      </c>
      <c r="AU164" s="152" t="s">
        <v>80</v>
      </c>
      <c r="AY164" s="13" t="s">
        <v>157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85</v>
      </c>
      <c r="BK164" s="153">
        <f t="shared" si="29"/>
        <v>0</v>
      </c>
      <c r="BL164" s="13" t="s">
        <v>223</v>
      </c>
      <c r="BM164" s="152" t="s">
        <v>661</v>
      </c>
    </row>
    <row r="165" spans="2:65" s="1" customFormat="1" ht="16.5" customHeight="1">
      <c r="B165" s="139"/>
      <c r="C165" s="140" t="s">
        <v>315</v>
      </c>
      <c r="D165" s="140" t="s">
        <v>159</v>
      </c>
      <c r="E165" s="141" t="s">
        <v>878</v>
      </c>
      <c r="F165" s="142" t="s">
        <v>879</v>
      </c>
      <c r="G165" s="143" t="s">
        <v>245</v>
      </c>
      <c r="H165" s="144">
        <v>13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39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223</v>
      </c>
      <c r="AT165" s="152" t="s">
        <v>159</v>
      </c>
      <c r="AU165" s="152" t="s">
        <v>80</v>
      </c>
      <c r="AY165" s="13" t="s">
        <v>157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85</v>
      </c>
      <c r="BK165" s="153">
        <f t="shared" si="29"/>
        <v>0</v>
      </c>
      <c r="BL165" s="13" t="s">
        <v>223</v>
      </c>
      <c r="BM165" s="152" t="s">
        <v>669</v>
      </c>
    </row>
    <row r="166" spans="2:65" s="1" customFormat="1" ht="24.2" customHeight="1">
      <c r="B166" s="139"/>
      <c r="C166" s="140" t="s">
        <v>319</v>
      </c>
      <c r="D166" s="140" t="s">
        <v>159</v>
      </c>
      <c r="E166" s="141" t="s">
        <v>880</v>
      </c>
      <c r="F166" s="142" t="s">
        <v>881</v>
      </c>
      <c r="G166" s="143" t="s">
        <v>245</v>
      </c>
      <c r="H166" s="144">
        <v>13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39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223</v>
      </c>
      <c r="AT166" s="152" t="s">
        <v>159</v>
      </c>
      <c r="AU166" s="152" t="s">
        <v>80</v>
      </c>
      <c r="AY166" s="13" t="s">
        <v>157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85</v>
      </c>
      <c r="BK166" s="153">
        <f t="shared" si="29"/>
        <v>0</v>
      </c>
      <c r="BL166" s="13" t="s">
        <v>223</v>
      </c>
      <c r="BM166" s="152" t="s">
        <v>675</v>
      </c>
    </row>
    <row r="167" spans="2:65" s="1" customFormat="1" ht="16.5" customHeight="1">
      <c r="B167" s="139"/>
      <c r="C167" s="140" t="s">
        <v>323</v>
      </c>
      <c r="D167" s="140" t="s">
        <v>159</v>
      </c>
      <c r="E167" s="141" t="s">
        <v>882</v>
      </c>
      <c r="F167" s="142" t="s">
        <v>883</v>
      </c>
      <c r="G167" s="143" t="s">
        <v>245</v>
      </c>
      <c r="H167" s="144">
        <v>13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39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223</v>
      </c>
      <c r="AT167" s="152" t="s">
        <v>159</v>
      </c>
      <c r="AU167" s="152" t="s">
        <v>80</v>
      </c>
      <c r="AY167" s="13" t="s">
        <v>157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85</v>
      </c>
      <c r="BK167" s="153">
        <f t="shared" si="29"/>
        <v>0</v>
      </c>
      <c r="BL167" s="13" t="s">
        <v>223</v>
      </c>
      <c r="BM167" s="152" t="s">
        <v>683</v>
      </c>
    </row>
    <row r="168" spans="2:65" s="1" customFormat="1" ht="24.2" customHeight="1">
      <c r="B168" s="139"/>
      <c r="C168" s="140" t="s">
        <v>327</v>
      </c>
      <c r="D168" s="140" t="s">
        <v>159</v>
      </c>
      <c r="E168" s="141" t="s">
        <v>884</v>
      </c>
      <c r="F168" s="142" t="s">
        <v>885</v>
      </c>
      <c r="G168" s="143" t="s">
        <v>245</v>
      </c>
      <c r="H168" s="144">
        <v>1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39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223</v>
      </c>
      <c r="AT168" s="152" t="s">
        <v>159</v>
      </c>
      <c r="AU168" s="152" t="s">
        <v>80</v>
      </c>
      <c r="AY168" s="13" t="s">
        <v>157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85</v>
      </c>
      <c r="BK168" s="153">
        <f t="shared" si="29"/>
        <v>0</v>
      </c>
      <c r="BL168" s="13" t="s">
        <v>223</v>
      </c>
      <c r="BM168" s="152" t="s">
        <v>691</v>
      </c>
    </row>
    <row r="169" spans="2:65" s="1" customFormat="1" ht="16.5" customHeight="1">
      <c r="B169" s="139"/>
      <c r="C169" s="140" t="s">
        <v>333</v>
      </c>
      <c r="D169" s="140" t="s">
        <v>159</v>
      </c>
      <c r="E169" s="141" t="s">
        <v>886</v>
      </c>
      <c r="F169" s="142" t="s">
        <v>887</v>
      </c>
      <c r="G169" s="143" t="s">
        <v>245</v>
      </c>
      <c r="H169" s="144">
        <v>1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39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223</v>
      </c>
      <c r="AT169" s="152" t="s">
        <v>159</v>
      </c>
      <c r="AU169" s="152" t="s">
        <v>80</v>
      </c>
      <c r="AY169" s="13" t="s">
        <v>157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85</v>
      </c>
      <c r="BK169" s="153">
        <f t="shared" si="29"/>
        <v>0</v>
      </c>
      <c r="BL169" s="13" t="s">
        <v>223</v>
      </c>
      <c r="BM169" s="152" t="s">
        <v>699</v>
      </c>
    </row>
    <row r="170" spans="2:65" s="1" customFormat="1" ht="16.5" customHeight="1">
      <c r="B170" s="139"/>
      <c r="C170" s="140" t="s">
        <v>337</v>
      </c>
      <c r="D170" s="140" t="s">
        <v>159</v>
      </c>
      <c r="E170" s="141" t="s">
        <v>878</v>
      </c>
      <c r="F170" s="142" t="s">
        <v>879</v>
      </c>
      <c r="G170" s="143" t="s">
        <v>245</v>
      </c>
      <c r="H170" s="144">
        <v>1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39</v>
      </c>
      <c r="P170" s="150">
        <f t="shared" si="21"/>
        <v>0</v>
      </c>
      <c r="Q170" s="150">
        <v>0</v>
      </c>
      <c r="R170" s="150">
        <f t="shared" si="22"/>
        <v>0</v>
      </c>
      <c r="S170" s="150">
        <v>0</v>
      </c>
      <c r="T170" s="151">
        <f t="shared" si="23"/>
        <v>0</v>
      </c>
      <c r="AR170" s="152" t="s">
        <v>223</v>
      </c>
      <c r="AT170" s="152" t="s">
        <v>159</v>
      </c>
      <c r="AU170" s="152" t="s">
        <v>80</v>
      </c>
      <c r="AY170" s="13" t="s">
        <v>157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85</v>
      </c>
      <c r="BK170" s="153">
        <f t="shared" si="29"/>
        <v>0</v>
      </c>
      <c r="BL170" s="13" t="s">
        <v>223</v>
      </c>
      <c r="BM170" s="152" t="s">
        <v>707</v>
      </c>
    </row>
    <row r="171" spans="2:65" s="1" customFormat="1" ht="24.2" customHeight="1">
      <c r="B171" s="139"/>
      <c r="C171" s="140" t="s">
        <v>341</v>
      </c>
      <c r="D171" s="140" t="s">
        <v>159</v>
      </c>
      <c r="E171" s="141" t="s">
        <v>888</v>
      </c>
      <c r="F171" s="142" t="s">
        <v>889</v>
      </c>
      <c r="G171" s="143" t="s">
        <v>245</v>
      </c>
      <c r="H171" s="144">
        <v>1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39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223</v>
      </c>
      <c r="AT171" s="152" t="s">
        <v>159</v>
      </c>
      <c r="AU171" s="152" t="s">
        <v>80</v>
      </c>
      <c r="AY171" s="13" t="s">
        <v>157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85</v>
      </c>
      <c r="BK171" s="153">
        <f t="shared" si="29"/>
        <v>0</v>
      </c>
      <c r="BL171" s="13" t="s">
        <v>223</v>
      </c>
      <c r="BM171" s="152" t="s">
        <v>714</v>
      </c>
    </row>
    <row r="172" spans="2:65" s="1" customFormat="1" ht="16.5" customHeight="1">
      <c r="B172" s="139"/>
      <c r="C172" s="140" t="s">
        <v>345</v>
      </c>
      <c r="D172" s="140" t="s">
        <v>159</v>
      </c>
      <c r="E172" s="141" t="s">
        <v>882</v>
      </c>
      <c r="F172" s="142" t="s">
        <v>883</v>
      </c>
      <c r="G172" s="143" t="s">
        <v>245</v>
      </c>
      <c r="H172" s="144">
        <v>1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39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223</v>
      </c>
      <c r="AT172" s="152" t="s">
        <v>159</v>
      </c>
      <c r="AU172" s="152" t="s">
        <v>80</v>
      </c>
      <c r="AY172" s="13" t="s">
        <v>157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85</v>
      </c>
      <c r="BK172" s="153">
        <f t="shared" si="29"/>
        <v>0</v>
      </c>
      <c r="BL172" s="13" t="s">
        <v>223</v>
      </c>
      <c r="BM172" s="152" t="s">
        <v>722</v>
      </c>
    </row>
    <row r="173" spans="2:65" s="1" customFormat="1" ht="16.5" customHeight="1">
      <c r="B173" s="139"/>
      <c r="C173" s="140" t="s">
        <v>351</v>
      </c>
      <c r="D173" s="140" t="s">
        <v>159</v>
      </c>
      <c r="E173" s="141" t="s">
        <v>890</v>
      </c>
      <c r="F173" s="142" t="s">
        <v>891</v>
      </c>
      <c r="G173" s="143" t="s">
        <v>245</v>
      </c>
      <c r="H173" s="144">
        <v>1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39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223</v>
      </c>
      <c r="AT173" s="152" t="s">
        <v>159</v>
      </c>
      <c r="AU173" s="152" t="s">
        <v>80</v>
      </c>
      <c r="AY173" s="13" t="s">
        <v>157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85</v>
      </c>
      <c r="BK173" s="153">
        <f t="shared" si="29"/>
        <v>0</v>
      </c>
      <c r="BL173" s="13" t="s">
        <v>223</v>
      </c>
      <c r="BM173" s="152" t="s">
        <v>730</v>
      </c>
    </row>
    <row r="174" spans="2:65" s="1" customFormat="1" ht="24.2" customHeight="1">
      <c r="B174" s="139"/>
      <c r="C174" s="140" t="s">
        <v>355</v>
      </c>
      <c r="D174" s="140" t="s">
        <v>159</v>
      </c>
      <c r="E174" s="141" t="s">
        <v>892</v>
      </c>
      <c r="F174" s="142" t="s">
        <v>893</v>
      </c>
      <c r="G174" s="143" t="s">
        <v>245</v>
      </c>
      <c r="H174" s="144">
        <v>1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39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223</v>
      </c>
      <c r="AT174" s="152" t="s">
        <v>159</v>
      </c>
      <c r="AU174" s="152" t="s">
        <v>80</v>
      </c>
      <c r="AY174" s="13" t="s">
        <v>157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85</v>
      </c>
      <c r="BK174" s="153">
        <f t="shared" si="29"/>
        <v>0</v>
      </c>
      <c r="BL174" s="13" t="s">
        <v>223</v>
      </c>
      <c r="BM174" s="152" t="s">
        <v>738</v>
      </c>
    </row>
    <row r="175" spans="2:65" s="1" customFormat="1" ht="24.2" customHeight="1">
      <c r="B175" s="139"/>
      <c r="C175" s="140" t="s">
        <v>359</v>
      </c>
      <c r="D175" s="140" t="s">
        <v>159</v>
      </c>
      <c r="E175" s="141" t="s">
        <v>894</v>
      </c>
      <c r="F175" s="142" t="s">
        <v>895</v>
      </c>
      <c r="G175" s="143" t="s">
        <v>245</v>
      </c>
      <c r="H175" s="144">
        <v>1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39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223</v>
      </c>
      <c r="AT175" s="152" t="s">
        <v>159</v>
      </c>
      <c r="AU175" s="152" t="s">
        <v>80</v>
      </c>
      <c r="AY175" s="13" t="s">
        <v>157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85</v>
      </c>
      <c r="BK175" s="153">
        <f t="shared" si="29"/>
        <v>0</v>
      </c>
      <c r="BL175" s="13" t="s">
        <v>223</v>
      </c>
      <c r="BM175" s="152" t="s">
        <v>746</v>
      </c>
    </row>
    <row r="176" spans="2:65" s="1" customFormat="1" ht="16.5" customHeight="1">
      <c r="B176" s="139"/>
      <c r="C176" s="140" t="s">
        <v>363</v>
      </c>
      <c r="D176" s="140" t="s">
        <v>159</v>
      </c>
      <c r="E176" s="141" t="s">
        <v>896</v>
      </c>
      <c r="F176" s="142" t="s">
        <v>897</v>
      </c>
      <c r="G176" s="143" t="s">
        <v>245</v>
      </c>
      <c r="H176" s="144">
        <v>1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39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223</v>
      </c>
      <c r="AT176" s="152" t="s">
        <v>159</v>
      </c>
      <c r="AU176" s="152" t="s">
        <v>80</v>
      </c>
      <c r="AY176" s="13" t="s">
        <v>157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85</v>
      </c>
      <c r="BK176" s="153">
        <f t="shared" si="29"/>
        <v>0</v>
      </c>
      <c r="BL176" s="13" t="s">
        <v>223</v>
      </c>
      <c r="BM176" s="152" t="s">
        <v>756</v>
      </c>
    </row>
    <row r="177" spans="2:65" s="1" customFormat="1" ht="16.5" customHeight="1">
      <c r="B177" s="139"/>
      <c r="C177" s="140" t="s">
        <v>367</v>
      </c>
      <c r="D177" s="140" t="s">
        <v>159</v>
      </c>
      <c r="E177" s="141" t="s">
        <v>898</v>
      </c>
      <c r="F177" s="142" t="s">
        <v>899</v>
      </c>
      <c r="G177" s="143" t="s">
        <v>245</v>
      </c>
      <c r="H177" s="144">
        <v>1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39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223</v>
      </c>
      <c r="AT177" s="152" t="s">
        <v>159</v>
      </c>
      <c r="AU177" s="152" t="s">
        <v>80</v>
      </c>
      <c r="AY177" s="13" t="s">
        <v>157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85</v>
      </c>
      <c r="BK177" s="153">
        <f t="shared" si="29"/>
        <v>0</v>
      </c>
      <c r="BL177" s="13" t="s">
        <v>223</v>
      </c>
      <c r="BM177" s="152" t="s">
        <v>764</v>
      </c>
    </row>
    <row r="178" spans="2:65" s="1" customFormat="1" ht="24.2" customHeight="1">
      <c r="B178" s="139"/>
      <c r="C178" s="140" t="s">
        <v>371</v>
      </c>
      <c r="D178" s="140" t="s">
        <v>159</v>
      </c>
      <c r="E178" s="141" t="s">
        <v>900</v>
      </c>
      <c r="F178" s="142" t="s">
        <v>901</v>
      </c>
      <c r="G178" s="143" t="s">
        <v>245</v>
      </c>
      <c r="H178" s="144">
        <v>1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39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223</v>
      </c>
      <c r="AT178" s="152" t="s">
        <v>159</v>
      </c>
      <c r="AU178" s="152" t="s">
        <v>80</v>
      </c>
      <c r="AY178" s="13" t="s">
        <v>157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85</v>
      </c>
      <c r="BK178" s="153">
        <f t="shared" si="29"/>
        <v>0</v>
      </c>
      <c r="BL178" s="13" t="s">
        <v>223</v>
      </c>
      <c r="BM178" s="152" t="s">
        <v>774</v>
      </c>
    </row>
    <row r="179" spans="2:65" s="1" customFormat="1" ht="24.2" customHeight="1">
      <c r="B179" s="139"/>
      <c r="C179" s="140" t="s">
        <v>377</v>
      </c>
      <c r="D179" s="140" t="s">
        <v>159</v>
      </c>
      <c r="E179" s="141" t="s">
        <v>902</v>
      </c>
      <c r="F179" s="142" t="s">
        <v>903</v>
      </c>
      <c r="G179" s="143" t="s">
        <v>245</v>
      </c>
      <c r="H179" s="144">
        <v>4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39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223</v>
      </c>
      <c r="AT179" s="152" t="s">
        <v>159</v>
      </c>
      <c r="AU179" s="152" t="s">
        <v>80</v>
      </c>
      <c r="AY179" s="13" t="s">
        <v>157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85</v>
      </c>
      <c r="BK179" s="153">
        <f t="shared" si="29"/>
        <v>0</v>
      </c>
      <c r="BL179" s="13" t="s">
        <v>223</v>
      </c>
      <c r="BM179" s="152" t="s">
        <v>781</v>
      </c>
    </row>
    <row r="180" spans="2:65" s="1" customFormat="1" ht="16.5" customHeight="1">
      <c r="B180" s="139"/>
      <c r="C180" s="140" t="s">
        <v>381</v>
      </c>
      <c r="D180" s="140" t="s">
        <v>159</v>
      </c>
      <c r="E180" s="141" t="s">
        <v>904</v>
      </c>
      <c r="F180" s="142" t="s">
        <v>905</v>
      </c>
      <c r="G180" s="143" t="s">
        <v>245</v>
      </c>
      <c r="H180" s="144">
        <v>4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39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223</v>
      </c>
      <c r="AT180" s="152" t="s">
        <v>159</v>
      </c>
      <c r="AU180" s="152" t="s">
        <v>80</v>
      </c>
      <c r="AY180" s="13" t="s">
        <v>157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85</v>
      </c>
      <c r="BK180" s="153">
        <f t="shared" si="29"/>
        <v>0</v>
      </c>
      <c r="BL180" s="13" t="s">
        <v>223</v>
      </c>
      <c r="BM180" s="152" t="s">
        <v>792</v>
      </c>
    </row>
    <row r="181" spans="2:65" s="1" customFormat="1" ht="16.5" customHeight="1">
      <c r="B181" s="139"/>
      <c r="C181" s="140" t="s">
        <v>387</v>
      </c>
      <c r="D181" s="140" t="s">
        <v>159</v>
      </c>
      <c r="E181" s="141" t="s">
        <v>906</v>
      </c>
      <c r="F181" s="142" t="s">
        <v>907</v>
      </c>
      <c r="G181" s="143" t="s">
        <v>245</v>
      </c>
      <c r="H181" s="144">
        <v>4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39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223</v>
      </c>
      <c r="AT181" s="152" t="s">
        <v>159</v>
      </c>
      <c r="AU181" s="152" t="s">
        <v>80</v>
      </c>
      <c r="AY181" s="13" t="s">
        <v>157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85</v>
      </c>
      <c r="BK181" s="153">
        <f t="shared" si="29"/>
        <v>0</v>
      </c>
      <c r="BL181" s="13" t="s">
        <v>223</v>
      </c>
      <c r="BM181" s="152" t="s">
        <v>908</v>
      </c>
    </row>
    <row r="182" spans="2:65" s="1" customFormat="1" ht="16.5" customHeight="1">
      <c r="B182" s="139"/>
      <c r="C182" s="140" t="s">
        <v>391</v>
      </c>
      <c r="D182" s="140" t="s">
        <v>159</v>
      </c>
      <c r="E182" s="141" t="s">
        <v>909</v>
      </c>
      <c r="F182" s="142" t="s">
        <v>910</v>
      </c>
      <c r="G182" s="143" t="s">
        <v>245</v>
      </c>
      <c r="H182" s="144">
        <v>2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39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223</v>
      </c>
      <c r="AT182" s="152" t="s">
        <v>159</v>
      </c>
      <c r="AU182" s="152" t="s">
        <v>80</v>
      </c>
      <c r="AY182" s="13" t="s">
        <v>157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85</v>
      </c>
      <c r="BK182" s="153">
        <f t="shared" si="29"/>
        <v>0</v>
      </c>
      <c r="BL182" s="13" t="s">
        <v>223</v>
      </c>
      <c r="BM182" s="152" t="s">
        <v>911</v>
      </c>
    </row>
    <row r="183" spans="2:65" s="1" customFormat="1" ht="37.9" customHeight="1">
      <c r="B183" s="139"/>
      <c r="C183" s="140" t="s">
        <v>395</v>
      </c>
      <c r="D183" s="140" t="s">
        <v>159</v>
      </c>
      <c r="E183" s="141" t="s">
        <v>912</v>
      </c>
      <c r="F183" s="142" t="s">
        <v>913</v>
      </c>
      <c r="G183" s="143" t="s">
        <v>245</v>
      </c>
      <c r="H183" s="144">
        <v>16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39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223</v>
      </c>
      <c r="AT183" s="152" t="s">
        <v>159</v>
      </c>
      <c r="AU183" s="152" t="s">
        <v>80</v>
      </c>
      <c r="AY183" s="13" t="s">
        <v>157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85</v>
      </c>
      <c r="BK183" s="153">
        <f t="shared" si="29"/>
        <v>0</v>
      </c>
      <c r="BL183" s="13" t="s">
        <v>223</v>
      </c>
      <c r="BM183" s="152" t="s">
        <v>914</v>
      </c>
    </row>
    <row r="184" spans="2:65" s="1" customFormat="1" ht="37.9" customHeight="1">
      <c r="B184" s="139"/>
      <c r="C184" s="140" t="s">
        <v>399</v>
      </c>
      <c r="D184" s="140" t="s">
        <v>159</v>
      </c>
      <c r="E184" s="141" t="s">
        <v>915</v>
      </c>
      <c r="F184" s="142" t="s">
        <v>916</v>
      </c>
      <c r="G184" s="143" t="s">
        <v>245</v>
      </c>
      <c r="H184" s="144">
        <v>16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39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223</v>
      </c>
      <c r="AT184" s="152" t="s">
        <v>159</v>
      </c>
      <c r="AU184" s="152" t="s">
        <v>80</v>
      </c>
      <c r="AY184" s="13" t="s">
        <v>157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85</v>
      </c>
      <c r="BK184" s="153">
        <f t="shared" si="29"/>
        <v>0</v>
      </c>
      <c r="BL184" s="13" t="s">
        <v>223</v>
      </c>
      <c r="BM184" s="152" t="s">
        <v>917</v>
      </c>
    </row>
    <row r="185" spans="2:65" s="1" customFormat="1" ht="33" customHeight="1">
      <c r="B185" s="139"/>
      <c r="C185" s="140" t="s">
        <v>403</v>
      </c>
      <c r="D185" s="140" t="s">
        <v>159</v>
      </c>
      <c r="E185" s="141" t="s">
        <v>918</v>
      </c>
      <c r="F185" s="142" t="s">
        <v>919</v>
      </c>
      <c r="G185" s="143" t="s">
        <v>245</v>
      </c>
      <c r="H185" s="144">
        <v>2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39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223</v>
      </c>
      <c r="AT185" s="152" t="s">
        <v>159</v>
      </c>
      <c r="AU185" s="152" t="s">
        <v>80</v>
      </c>
      <c r="AY185" s="13" t="s">
        <v>157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85</v>
      </c>
      <c r="BK185" s="153">
        <f t="shared" si="29"/>
        <v>0</v>
      </c>
      <c r="BL185" s="13" t="s">
        <v>223</v>
      </c>
      <c r="BM185" s="152" t="s">
        <v>920</v>
      </c>
    </row>
    <row r="186" spans="2:65" s="1" customFormat="1" ht="21.75" customHeight="1">
      <c r="B186" s="139"/>
      <c r="C186" s="140" t="s">
        <v>407</v>
      </c>
      <c r="D186" s="140" t="s">
        <v>159</v>
      </c>
      <c r="E186" s="141" t="s">
        <v>921</v>
      </c>
      <c r="F186" s="142" t="s">
        <v>922</v>
      </c>
      <c r="G186" s="143" t="s">
        <v>245</v>
      </c>
      <c r="H186" s="144">
        <v>16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39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223</v>
      </c>
      <c r="AT186" s="152" t="s">
        <v>159</v>
      </c>
      <c r="AU186" s="152" t="s">
        <v>80</v>
      </c>
      <c r="AY186" s="13" t="s">
        <v>157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85</v>
      </c>
      <c r="BK186" s="153">
        <f t="shared" si="29"/>
        <v>0</v>
      </c>
      <c r="BL186" s="13" t="s">
        <v>223</v>
      </c>
      <c r="BM186" s="152" t="s">
        <v>923</v>
      </c>
    </row>
    <row r="187" spans="2:65" s="1" customFormat="1" ht="16.5" customHeight="1">
      <c r="B187" s="139"/>
      <c r="C187" s="140" t="s">
        <v>411</v>
      </c>
      <c r="D187" s="140" t="s">
        <v>159</v>
      </c>
      <c r="E187" s="141" t="s">
        <v>924</v>
      </c>
      <c r="F187" s="142" t="s">
        <v>925</v>
      </c>
      <c r="G187" s="143" t="s">
        <v>245</v>
      </c>
      <c r="H187" s="144">
        <v>4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39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223</v>
      </c>
      <c r="AT187" s="152" t="s">
        <v>159</v>
      </c>
      <c r="AU187" s="152" t="s">
        <v>80</v>
      </c>
      <c r="AY187" s="13" t="s">
        <v>157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85</v>
      </c>
      <c r="BK187" s="153">
        <f t="shared" si="29"/>
        <v>0</v>
      </c>
      <c r="BL187" s="13" t="s">
        <v>223</v>
      </c>
      <c r="BM187" s="152" t="s">
        <v>926</v>
      </c>
    </row>
    <row r="188" spans="2:65" s="11" customFormat="1" ht="25.9" customHeight="1">
      <c r="B188" s="127"/>
      <c r="D188" s="128" t="s">
        <v>72</v>
      </c>
      <c r="E188" s="129" t="s">
        <v>927</v>
      </c>
      <c r="F188" s="129" t="s">
        <v>928</v>
      </c>
      <c r="I188" s="130"/>
      <c r="J188" s="131">
        <f>BK188</f>
        <v>0</v>
      </c>
      <c r="L188" s="127"/>
      <c r="M188" s="132"/>
      <c r="P188" s="133">
        <f>SUM(P189:P200)</f>
        <v>0</v>
      </c>
      <c r="R188" s="133">
        <f>SUM(R189:R200)</f>
        <v>0</v>
      </c>
      <c r="T188" s="134">
        <f>SUM(T189:T200)</f>
        <v>0</v>
      </c>
      <c r="AR188" s="128" t="s">
        <v>80</v>
      </c>
      <c r="AT188" s="135" t="s">
        <v>72</v>
      </c>
      <c r="AU188" s="135" t="s">
        <v>73</v>
      </c>
      <c r="AY188" s="128" t="s">
        <v>157</v>
      </c>
      <c r="BK188" s="136">
        <f>SUM(BK189:BK200)</f>
        <v>0</v>
      </c>
    </row>
    <row r="189" spans="2:65" s="1" customFormat="1" ht="21.75" customHeight="1">
      <c r="B189" s="139"/>
      <c r="C189" s="140" t="s">
        <v>415</v>
      </c>
      <c r="D189" s="140" t="s">
        <v>159</v>
      </c>
      <c r="E189" s="141" t="s">
        <v>929</v>
      </c>
      <c r="F189" s="142" t="s">
        <v>930</v>
      </c>
      <c r="G189" s="143" t="s">
        <v>245</v>
      </c>
      <c r="H189" s="144">
        <v>1</v>
      </c>
      <c r="I189" s="145"/>
      <c r="J189" s="146">
        <f t="shared" ref="J189:J200" si="30">ROUND(I189*H189,2)</f>
        <v>0</v>
      </c>
      <c r="K189" s="147"/>
      <c r="L189" s="28"/>
      <c r="M189" s="148" t="s">
        <v>1</v>
      </c>
      <c r="N189" s="149" t="s">
        <v>39</v>
      </c>
      <c r="P189" s="150">
        <f t="shared" ref="P189:P200" si="31">O189*H189</f>
        <v>0</v>
      </c>
      <c r="Q189" s="150">
        <v>0</v>
      </c>
      <c r="R189" s="150">
        <f t="shared" ref="R189:R200" si="32">Q189*H189</f>
        <v>0</v>
      </c>
      <c r="S189" s="150">
        <v>0</v>
      </c>
      <c r="T189" s="151">
        <f t="shared" ref="T189:T200" si="33">S189*H189</f>
        <v>0</v>
      </c>
      <c r="AR189" s="152" t="s">
        <v>223</v>
      </c>
      <c r="AT189" s="152" t="s">
        <v>159</v>
      </c>
      <c r="AU189" s="152" t="s">
        <v>80</v>
      </c>
      <c r="AY189" s="13" t="s">
        <v>157</v>
      </c>
      <c r="BE189" s="153">
        <f t="shared" ref="BE189:BE200" si="34">IF(N189="základná",J189,0)</f>
        <v>0</v>
      </c>
      <c r="BF189" s="153">
        <f t="shared" ref="BF189:BF200" si="35">IF(N189="znížená",J189,0)</f>
        <v>0</v>
      </c>
      <c r="BG189" s="153">
        <f t="shared" ref="BG189:BG200" si="36">IF(N189="zákl. prenesená",J189,0)</f>
        <v>0</v>
      </c>
      <c r="BH189" s="153">
        <f t="shared" ref="BH189:BH200" si="37">IF(N189="zníž. prenesená",J189,0)</f>
        <v>0</v>
      </c>
      <c r="BI189" s="153">
        <f t="shared" ref="BI189:BI200" si="38">IF(N189="nulová",J189,0)</f>
        <v>0</v>
      </c>
      <c r="BJ189" s="13" t="s">
        <v>85</v>
      </c>
      <c r="BK189" s="153">
        <f t="shared" ref="BK189:BK200" si="39">ROUND(I189*H189,2)</f>
        <v>0</v>
      </c>
      <c r="BL189" s="13" t="s">
        <v>223</v>
      </c>
      <c r="BM189" s="152" t="s">
        <v>931</v>
      </c>
    </row>
    <row r="190" spans="2:65" s="1" customFormat="1" ht="16.5" customHeight="1">
      <c r="B190" s="139"/>
      <c r="C190" s="140" t="s">
        <v>419</v>
      </c>
      <c r="D190" s="140" t="s">
        <v>159</v>
      </c>
      <c r="E190" s="141" t="s">
        <v>932</v>
      </c>
      <c r="F190" s="142" t="s">
        <v>933</v>
      </c>
      <c r="G190" s="143" t="s">
        <v>245</v>
      </c>
      <c r="H190" s="144">
        <v>1</v>
      </c>
      <c r="I190" s="145"/>
      <c r="J190" s="146">
        <f t="shared" si="30"/>
        <v>0</v>
      </c>
      <c r="K190" s="147"/>
      <c r="L190" s="28"/>
      <c r="M190" s="148" t="s">
        <v>1</v>
      </c>
      <c r="N190" s="149" t="s">
        <v>39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223</v>
      </c>
      <c r="AT190" s="152" t="s">
        <v>159</v>
      </c>
      <c r="AU190" s="152" t="s">
        <v>80</v>
      </c>
      <c r="AY190" s="13" t="s">
        <v>157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85</v>
      </c>
      <c r="BK190" s="153">
        <f t="shared" si="39"/>
        <v>0</v>
      </c>
      <c r="BL190" s="13" t="s">
        <v>223</v>
      </c>
      <c r="BM190" s="152" t="s">
        <v>934</v>
      </c>
    </row>
    <row r="191" spans="2:65" s="1" customFormat="1" ht="24.2" customHeight="1">
      <c r="B191" s="139"/>
      <c r="C191" s="140" t="s">
        <v>423</v>
      </c>
      <c r="D191" s="140" t="s">
        <v>159</v>
      </c>
      <c r="E191" s="141" t="s">
        <v>935</v>
      </c>
      <c r="F191" s="142" t="s">
        <v>936</v>
      </c>
      <c r="G191" s="143" t="s">
        <v>245</v>
      </c>
      <c r="H191" s="144">
        <v>1</v>
      </c>
      <c r="I191" s="145"/>
      <c r="J191" s="146">
        <f t="shared" si="30"/>
        <v>0</v>
      </c>
      <c r="K191" s="147"/>
      <c r="L191" s="28"/>
      <c r="M191" s="148" t="s">
        <v>1</v>
      </c>
      <c r="N191" s="149" t="s">
        <v>39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0</v>
      </c>
      <c r="T191" s="151">
        <f t="shared" si="33"/>
        <v>0</v>
      </c>
      <c r="AR191" s="152" t="s">
        <v>223</v>
      </c>
      <c r="AT191" s="152" t="s">
        <v>159</v>
      </c>
      <c r="AU191" s="152" t="s">
        <v>80</v>
      </c>
      <c r="AY191" s="13" t="s">
        <v>157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85</v>
      </c>
      <c r="BK191" s="153">
        <f t="shared" si="39"/>
        <v>0</v>
      </c>
      <c r="BL191" s="13" t="s">
        <v>223</v>
      </c>
      <c r="BM191" s="152" t="s">
        <v>937</v>
      </c>
    </row>
    <row r="192" spans="2:65" s="1" customFormat="1" ht="24.2" customHeight="1">
      <c r="B192" s="139"/>
      <c r="C192" s="140" t="s">
        <v>429</v>
      </c>
      <c r="D192" s="140" t="s">
        <v>159</v>
      </c>
      <c r="E192" s="141" t="s">
        <v>938</v>
      </c>
      <c r="F192" s="142" t="s">
        <v>939</v>
      </c>
      <c r="G192" s="143" t="s">
        <v>245</v>
      </c>
      <c r="H192" s="144">
        <v>1</v>
      </c>
      <c r="I192" s="145"/>
      <c r="J192" s="146">
        <f t="shared" si="30"/>
        <v>0</v>
      </c>
      <c r="K192" s="147"/>
      <c r="L192" s="28"/>
      <c r="M192" s="148" t="s">
        <v>1</v>
      </c>
      <c r="N192" s="149" t="s">
        <v>39</v>
      </c>
      <c r="P192" s="150">
        <f t="shared" si="31"/>
        <v>0</v>
      </c>
      <c r="Q192" s="150">
        <v>0</v>
      </c>
      <c r="R192" s="150">
        <f t="shared" si="32"/>
        <v>0</v>
      </c>
      <c r="S192" s="150">
        <v>0</v>
      </c>
      <c r="T192" s="151">
        <f t="shared" si="33"/>
        <v>0</v>
      </c>
      <c r="AR192" s="152" t="s">
        <v>223</v>
      </c>
      <c r="AT192" s="152" t="s">
        <v>159</v>
      </c>
      <c r="AU192" s="152" t="s">
        <v>80</v>
      </c>
      <c r="AY192" s="13" t="s">
        <v>157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85</v>
      </c>
      <c r="BK192" s="153">
        <f t="shared" si="39"/>
        <v>0</v>
      </c>
      <c r="BL192" s="13" t="s">
        <v>223</v>
      </c>
      <c r="BM192" s="152" t="s">
        <v>940</v>
      </c>
    </row>
    <row r="193" spans="2:65" s="1" customFormat="1" ht="24.2" customHeight="1">
      <c r="B193" s="139"/>
      <c r="C193" s="140" t="s">
        <v>433</v>
      </c>
      <c r="D193" s="140" t="s">
        <v>159</v>
      </c>
      <c r="E193" s="141" t="s">
        <v>941</v>
      </c>
      <c r="F193" s="142" t="s">
        <v>942</v>
      </c>
      <c r="G193" s="143" t="s">
        <v>245</v>
      </c>
      <c r="H193" s="144">
        <v>1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39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</v>
      </c>
      <c r="T193" s="151">
        <f t="shared" si="33"/>
        <v>0</v>
      </c>
      <c r="AR193" s="152" t="s">
        <v>223</v>
      </c>
      <c r="AT193" s="152" t="s">
        <v>159</v>
      </c>
      <c r="AU193" s="152" t="s">
        <v>80</v>
      </c>
      <c r="AY193" s="13" t="s">
        <v>157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85</v>
      </c>
      <c r="BK193" s="153">
        <f t="shared" si="39"/>
        <v>0</v>
      </c>
      <c r="BL193" s="13" t="s">
        <v>223</v>
      </c>
      <c r="BM193" s="152" t="s">
        <v>943</v>
      </c>
    </row>
    <row r="194" spans="2:65" s="1" customFormat="1" ht="16.5" customHeight="1">
      <c r="B194" s="139"/>
      <c r="C194" s="140" t="s">
        <v>438</v>
      </c>
      <c r="D194" s="140" t="s">
        <v>159</v>
      </c>
      <c r="E194" s="141" t="s">
        <v>944</v>
      </c>
      <c r="F194" s="142" t="s">
        <v>945</v>
      </c>
      <c r="G194" s="143" t="s">
        <v>245</v>
      </c>
      <c r="H194" s="144">
        <v>1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39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223</v>
      </c>
      <c r="AT194" s="152" t="s">
        <v>159</v>
      </c>
      <c r="AU194" s="152" t="s">
        <v>80</v>
      </c>
      <c r="AY194" s="13" t="s">
        <v>157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85</v>
      </c>
      <c r="BK194" s="153">
        <f t="shared" si="39"/>
        <v>0</v>
      </c>
      <c r="BL194" s="13" t="s">
        <v>223</v>
      </c>
      <c r="BM194" s="152" t="s">
        <v>946</v>
      </c>
    </row>
    <row r="195" spans="2:65" s="1" customFormat="1" ht="16.5" customHeight="1">
      <c r="B195" s="139"/>
      <c r="C195" s="140" t="s">
        <v>444</v>
      </c>
      <c r="D195" s="140" t="s">
        <v>159</v>
      </c>
      <c r="E195" s="141" t="s">
        <v>947</v>
      </c>
      <c r="F195" s="142" t="s">
        <v>948</v>
      </c>
      <c r="G195" s="143" t="s">
        <v>245</v>
      </c>
      <c r="H195" s="144">
        <v>1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39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223</v>
      </c>
      <c r="AT195" s="152" t="s">
        <v>159</v>
      </c>
      <c r="AU195" s="152" t="s">
        <v>80</v>
      </c>
      <c r="AY195" s="13" t="s">
        <v>157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85</v>
      </c>
      <c r="BK195" s="153">
        <f t="shared" si="39"/>
        <v>0</v>
      </c>
      <c r="BL195" s="13" t="s">
        <v>223</v>
      </c>
      <c r="BM195" s="152" t="s">
        <v>949</v>
      </c>
    </row>
    <row r="196" spans="2:65" s="1" customFormat="1" ht="24.2" customHeight="1">
      <c r="B196" s="139"/>
      <c r="C196" s="140" t="s">
        <v>645</v>
      </c>
      <c r="D196" s="140" t="s">
        <v>159</v>
      </c>
      <c r="E196" s="141" t="s">
        <v>950</v>
      </c>
      <c r="F196" s="142" t="s">
        <v>951</v>
      </c>
      <c r="G196" s="143" t="s">
        <v>245</v>
      </c>
      <c r="H196" s="144">
        <v>1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39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223</v>
      </c>
      <c r="AT196" s="152" t="s">
        <v>159</v>
      </c>
      <c r="AU196" s="152" t="s">
        <v>80</v>
      </c>
      <c r="AY196" s="13" t="s">
        <v>157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85</v>
      </c>
      <c r="BK196" s="153">
        <f t="shared" si="39"/>
        <v>0</v>
      </c>
      <c r="BL196" s="13" t="s">
        <v>223</v>
      </c>
      <c r="BM196" s="152" t="s">
        <v>952</v>
      </c>
    </row>
    <row r="197" spans="2:65" s="1" customFormat="1" ht="21.75" customHeight="1">
      <c r="B197" s="139"/>
      <c r="C197" s="140" t="s">
        <v>649</v>
      </c>
      <c r="D197" s="140" t="s">
        <v>159</v>
      </c>
      <c r="E197" s="141" t="s">
        <v>953</v>
      </c>
      <c r="F197" s="142" t="s">
        <v>954</v>
      </c>
      <c r="G197" s="143" t="s">
        <v>245</v>
      </c>
      <c r="H197" s="144">
        <v>1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39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223</v>
      </c>
      <c r="AT197" s="152" t="s">
        <v>159</v>
      </c>
      <c r="AU197" s="152" t="s">
        <v>80</v>
      </c>
      <c r="AY197" s="13" t="s">
        <v>157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85</v>
      </c>
      <c r="BK197" s="153">
        <f t="shared" si="39"/>
        <v>0</v>
      </c>
      <c r="BL197" s="13" t="s">
        <v>223</v>
      </c>
      <c r="BM197" s="152" t="s">
        <v>955</v>
      </c>
    </row>
    <row r="198" spans="2:65" s="1" customFormat="1" ht="16.5" customHeight="1">
      <c r="B198" s="139"/>
      <c r="C198" s="140" t="s">
        <v>653</v>
      </c>
      <c r="D198" s="140" t="s">
        <v>159</v>
      </c>
      <c r="E198" s="141" t="s">
        <v>956</v>
      </c>
      <c r="F198" s="142" t="s">
        <v>957</v>
      </c>
      <c r="G198" s="143" t="s">
        <v>245</v>
      </c>
      <c r="H198" s="144">
        <v>1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39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223</v>
      </c>
      <c r="AT198" s="152" t="s">
        <v>159</v>
      </c>
      <c r="AU198" s="152" t="s">
        <v>80</v>
      </c>
      <c r="AY198" s="13" t="s">
        <v>157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85</v>
      </c>
      <c r="BK198" s="153">
        <f t="shared" si="39"/>
        <v>0</v>
      </c>
      <c r="BL198" s="13" t="s">
        <v>223</v>
      </c>
      <c r="BM198" s="152" t="s">
        <v>958</v>
      </c>
    </row>
    <row r="199" spans="2:65" s="1" customFormat="1" ht="16.5" customHeight="1">
      <c r="B199" s="139"/>
      <c r="C199" s="140" t="s">
        <v>657</v>
      </c>
      <c r="D199" s="140" t="s">
        <v>159</v>
      </c>
      <c r="E199" s="141" t="s">
        <v>959</v>
      </c>
      <c r="F199" s="142" t="s">
        <v>960</v>
      </c>
      <c r="G199" s="143" t="s">
        <v>245</v>
      </c>
      <c r="H199" s="144">
        <v>1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39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223</v>
      </c>
      <c r="AT199" s="152" t="s">
        <v>159</v>
      </c>
      <c r="AU199" s="152" t="s">
        <v>80</v>
      </c>
      <c r="AY199" s="13" t="s">
        <v>157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85</v>
      </c>
      <c r="BK199" s="153">
        <f t="shared" si="39"/>
        <v>0</v>
      </c>
      <c r="BL199" s="13" t="s">
        <v>223</v>
      </c>
      <c r="BM199" s="152" t="s">
        <v>961</v>
      </c>
    </row>
    <row r="200" spans="2:65" s="1" customFormat="1" ht="16.5" customHeight="1">
      <c r="B200" s="139"/>
      <c r="C200" s="140" t="s">
        <v>661</v>
      </c>
      <c r="D200" s="140" t="s">
        <v>159</v>
      </c>
      <c r="E200" s="141" t="s">
        <v>962</v>
      </c>
      <c r="F200" s="142" t="s">
        <v>963</v>
      </c>
      <c r="G200" s="143" t="s">
        <v>245</v>
      </c>
      <c r="H200" s="144">
        <v>1</v>
      </c>
      <c r="I200" s="145"/>
      <c r="J200" s="146">
        <f t="shared" si="30"/>
        <v>0</v>
      </c>
      <c r="K200" s="147"/>
      <c r="L200" s="28"/>
      <c r="M200" s="166" t="s">
        <v>1</v>
      </c>
      <c r="N200" s="167" t="s">
        <v>39</v>
      </c>
      <c r="O200" s="168"/>
      <c r="P200" s="169">
        <f t="shared" si="31"/>
        <v>0</v>
      </c>
      <c r="Q200" s="169">
        <v>0</v>
      </c>
      <c r="R200" s="169">
        <f t="shared" si="32"/>
        <v>0</v>
      </c>
      <c r="S200" s="169">
        <v>0</v>
      </c>
      <c r="T200" s="170">
        <f t="shared" si="33"/>
        <v>0</v>
      </c>
      <c r="AR200" s="152" t="s">
        <v>223</v>
      </c>
      <c r="AT200" s="152" t="s">
        <v>159</v>
      </c>
      <c r="AU200" s="152" t="s">
        <v>80</v>
      </c>
      <c r="AY200" s="13" t="s">
        <v>157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85</v>
      </c>
      <c r="BK200" s="153">
        <f t="shared" si="39"/>
        <v>0</v>
      </c>
      <c r="BL200" s="13" t="s">
        <v>223</v>
      </c>
      <c r="BM200" s="152" t="s">
        <v>964</v>
      </c>
    </row>
    <row r="201" spans="2:65" s="1" customFormat="1" ht="6.95" customHeight="1">
      <c r="B201" s="43"/>
      <c r="C201" s="44"/>
      <c r="D201" s="44"/>
      <c r="E201" s="44"/>
      <c r="F201" s="44"/>
      <c r="G201" s="44"/>
      <c r="H201" s="44"/>
      <c r="I201" s="44"/>
      <c r="J201" s="44"/>
      <c r="K201" s="44"/>
      <c r="L201" s="28"/>
    </row>
  </sheetData>
  <autoFilter ref="C124:K200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9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8" t="s">
        <v>117</v>
      </c>
      <c r="F9" s="220"/>
      <c r="G9" s="220"/>
      <c r="H9" s="220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6" t="s">
        <v>965</v>
      </c>
      <c r="F11" s="220"/>
      <c r="G11" s="220"/>
      <c r="H11" s="220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1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33</v>
      </c>
      <c r="J32" s="65">
        <f>ROUND(J124,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5" customHeight="1">
      <c r="B35" s="28"/>
      <c r="D35" s="54" t="s">
        <v>37</v>
      </c>
      <c r="E35" s="33" t="s">
        <v>38</v>
      </c>
      <c r="F35" s="95">
        <f>ROUND((SUM(BE124:BE197)),  2)</f>
        <v>0</v>
      </c>
      <c r="G35" s="96"/>
      <c r="H35" s="96"/>
      <c r="I35" s="97">
        <v>0.23</v>
      </c>
      <c r="J35" s="95">
        <f>ROUND(((SUM(BE124:BE197))*I35),  2)</f>
        <v>0</v>
      </c>
      <c r="L35" s="28"/>
    </row>
    <row r="36" spans="2:12" s="1" customFormat="1" ht="14.45" customHeight="1">
      <c r="B36" s="28"/>
      <c r="E36" s="33" t="s">
        <v>39</v>
      </c>
      <c r="F36" s="84">
        <f>ROUND((SUM(BF124:BF197)),  2)</f>
        <v>0</v>
      </c>
      <c r="I36" s="98">
        <v>0.23</v>
      </c>
      <c r="J36" s="84">
        <f>ROUND(((SUM(BF124:BF197))*I36),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4">
        <f>ROUND((SUM(BG124:BG197)),  2)</f>
        <v>0</v>
      </c>
      <c r="I37" s="98">
        <v>0.23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4">
        <f>ROUND((SUM(BH124:BH197)),  2)</f>
        <v>0</v>
      </c>
      <c r="I38" s="98">
        <v>0.23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42</v>
      </c>
      <c r="F39" s="95">
        <f>ROUND((SUM(BI124:BI197)),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8" t="s">
        <v>117</v>
      </c>
      <c r="F87" s="220"/>
      <c r="G87" s="220"/>
      <c r="H87" s="220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6" t="str">
        <f>E11</f>
        <v>03 - Vykurovanie</v>
      </c>
      <c r="F89" s="220"/>
      <c r="G89" s="220"/>
      <c r="H89" s="220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Kolárovo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Futbalový klub Kolárovo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123</v>
      </c>
      <c r="D96" s="99"/>
      <c r="E96" s="99"/>
      <c r="F96" s="99"/>
      <c r="G96" s="99"/>
      <c r="H96" s="99"/>
      <c r="I96" s="99"/>
      <c r="J96" s="108" t="s">
        <v>124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125</v>
      </c>
      <c r="J98" s="65">
        <f>J124</f>
        <v>0</v>
      </c>
      <c r="L98" s="28"/>
      <c r="AU98" s="13" t="s">
        <v>126</v>
      </c>
    </row>
    <row r="99" spans="2:47" s="8" customFormat="1" ht="24.95" customHeight="1">
      <c r="B99" s="110"/>
      <c r="D99" s="111" t="s">
        <v>966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47" s="8" customFormat="1" ht="24.95" customHeight="1">
      <c r="B100" s="110"/>
      <c r="D100" s="111" t="s">
        <v>967</v>
      </c>
      <c r="E100" s="112"/>
      <c r="F100" s="112"/>
      <c r="G100" s="112"/>
      <c r="H100" s="112"/>
      <c r="I100" s="112"/>
      <c r="J100" s="113">
        <f>J162</f>
        <v>0</v>
      </c>
      <c r="L100" s="110"/>
    </row>
    <row r="101" spans="2:47" s="8" customFormat="1" ht="24.95" customHeight="1">
      <c r="B101" s="110"/>
      <c r="D101" s="111" t="s">
        <v>968</v>
      </c>
      <c r="E101" s="112"/>
      <c r="F101" s="112"/>
      <c r="G101" s="112"/>
      <c r="H101" s="112"/>
      <c r="I101" s="112"/>
      <c r="J101" s="113">
        <f>J174</f>
        <v>0</v>
      </c>
      <c r="L101" s="110"/>
    </row>
    <row r="102" spans="2:47" s="8" customFormat="1" ht="24.95" customHeight="1">
      <c r="B102" s="110"/>
      <c r="D102" s="111" t="s">
        <v>969</v>
      </c>
      <c r="E102" s="112"/>
      <c r="F102" s="112"/>
      <c r="G102" s="112"/>
      <c r="H102" s="112"/>
      <c r="I102" s="112"/>
      <c r="J102" s="113">
        <f>J185</f>
        <v>0</v>
      </c>
      <c r="L102" s="110"/>
    </row>
    <row r="103" spans="2:47" s="1" customFormat="1" ht="21.75" customHeight="1">
      <c r="B103" s="28"/>
      <c r="L103" s="28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>
      <c r="B109" s="28"/>
      <c r="C109" s="17" t="s">
        <v>143</v>
      </c>
      <c r="L109" s="28"/>
    </row>
    <row r="110" spans="2:47" s="1" customFormat="1" ht="6.95" customHeight="1">
      <c r="B110" s="28"/>
      <c r="L110" s="28"/>
    </row>
    <row r="111" spans="2:47" s="1" customFormat="1" ht="12" customHeight="1">
      <c r="B111" s="28"/>
      <c r="C111" s="23" t="s">
        <v>15</v>
      </c>
      <c r="L111" s="28"/>
    </row>
    <row r="112" spans="2:47" s="1" customFormat="1" ht="26.25" customHeight="1">
      <c r="B112" s="28"/>
      <c r="E112" s="218" t="str">
        <f>E7</f>
        <v>Zníženie energetickej náročnosti a rekonštrukcia budov športového areálu</v>
      </c>
      <c r="F112" s="219"/>
      <c r="G112" s="219"/>
      <c r="H112" s="219"/>
      <c r="L112" s="28"/>
    </row>
    <row r="113" spans="2:65" ht="12" customHeight="1">
      <c r="B113" s="16"/>
      <c r="C113" s="23" t="s">
        <v>116</v>
      </c>
      <c r="L113" s="16"/>
    </row>
    <row r="114" spans="2:65" s="1" customFormat="1" ht="16.5" customHeight="1">
      <c r="B114" s="28"/>
      <c r="E114" s="218" t="s">
        <v>117</v>
      </c>
      <c r="F114" s="220"/>
      <c r="G114" s="220"/>
      <c r="H114" s="220"/>
      <c r="L114" s="28"/>
    </row>
    <row r="115" spans="2:65" s="1" customFormat="1" ht="12" customHeight="1">
      <c r="B115" s="28"/>
      <c r="C115" s="23" t="s">
        <v>118</v>
      </c>
      <c r="L115" s="28"/>
    </row>
    <row r="116" spans="2:65" s="1" customFormat="1" ht="16.5" customHeight="1">
      <c r="B116" s="28"/>
      <c r="E116" s="176" t="str">
        <f>E11</f>
        <v>03 - Vykurovanie</v>
      </c>
      <c r="F116" s="220"/>
      <c r="G116" s="220"/>
      <c r="H116" s="220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F14</f>
        <v>Kolárovo</v>
      </c>
      <c r="I118" s="23" t="s">
        <v>21</v>
      </c>
      <c r="J118" s="51" t="str">
        <f>IF(J14="","",J14)</f>
        <v>Vyplň údaj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22</v>
      </c>
      <c r="F120" s="21" t="str">
        <f>E17</f>
        <v>Futbalový klub Kolárovo</v>
      </c>
      <c r="I120" s="23" t="s">
        <v>28</v>
      </c>
      <c r="J120" s="26" t="str">
        <f>E23</f>
        <v xml:space="preserve"> </v>
      </c>
      <c r="L120" s="28"/>
    </row>
    <row r="121" spans="2:65" s="1" customFormat="1" ht="15.2" customHeight="1">
      <c r="B121" s="28"/>
      <c r="C121" s="23" t="s">
        <v>26</v>
      </c>
      <c r="F121" s="21" t="str">
        <f>IF(E20="","",E20)</f>
        <v>Vyplň údaj</v>
      </c>
      <c r="I121" s="23" t="s">
        <v>31</v>
      </c>
      <c r="J121" s="26" t="str">
        <f>E26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144</v>
      </c>
      <c r="D123" s="120" t="s">
        <v>58</v>
      </c>
      <c r="E123" s="120" t="s">
        <v>54</v>
      </c>
      <c r="F123" s="120" t="s">
        <v>55</v>
      </c>
      <c r="G123" s="120" t="s">
        <v>145</v>
      </c>
      <c r="H123" s="120" t="s">
        <v>146</v>
      </c>
      <c r="I123" s="120" t="s">
        <v>147</v>
      </c>
      <c r="J123" s="121" t="s">
        <v>124</v>
      </c>
      <c r="K123" s="122" t="s">
        <v>148</v>
      </c>
      <c r="L123" s="118"/>
      <c r="M123" s="58" t="s">
        <v>1</v>
      </c>
      <c r="N123" s="59" t="s">
        <v>37</v>
      </c>
      <c r="O123" s="59" t="s">
        <v>149</v>
      </c>
      <c r="P123" s="59" t="s">
        <v>150</v>
      </c>
      <c r="Q123" s="59" t="s">
        <v>151</v>
      </c>
      <c r="R123" s="59" t="s">
        <v>152</v>
      </c>
      <c r="S123" s="59" t="s">
        <v>153</v>
      </c>
      <c r="T123" s="60" t="s">
        <v>154</v>
      </c>
    </row>
    <row r="124" spans="2:65" s="1" customFormat="1" ht="22.9" customHeight="1">
      <c r="B124" s="28"/>
      <c r="C124" s="63" t="s">
        <v>125</v>
      </c>
      <c r="J124" s="123">
        <f>BK124</f>
        <v>0</v>
      </c>
      <c r="L124" s="28"/>
      <c r="M124" s="61"/>
      <c r="N124" s="52"/>
      <c r="O124" s="52"/>
      <c r="P124" s="124">
        <f>P125+P162+P174+P185</f>
        <v>0</v>
      </c>
      <c r="Q124" s="52"/>
      <c r="R124" s="124">
        <f>R125+R162+R174+R185</f>
        <v>0</v>
      </c>
      <c r="S124" s="52"/>
      <c r="T124" s="125">
        <f>T125+T162+T174+T185</f>
        <v>0</v>
      </c>
      <c r="AT124" s="13" t="s">
        <v>72</v>
      </c>
      <c r="AU124" s="13" t="s">
        <v>126</v>
      </c>
      <c r="BK124" s="126">
        <f>BK125+BK162+BK174+BK185</f>
        <v>0</v>
      </c>
    </row>
    <row r="125" spans="2:65" s="11" customFormat="1" ht="25.9" customHeight="1">
      <c r="B125" s="127"/>
      <c r="D125" s="128" t="s">
        <v>72</v>
      </c>
      <c r="E125" s="129" t="s">
        <v>806</v>
      </c>
      <c r="F125" s="129" t="s">
        <v>970</v>
      </c>
      <c r="I125" s="130"/>
      <c r="J125" s="131">
        <f>BK125</f>
        <v>0</v>
      </c>
      <c r="L125" s="127"/>
      <c r="M125" s="132"/>
      <c r="P125" s="133">
        <f>SUM(P126:P161)</f>
        <v>0</v>
      </c>
      <c r="R125" s="133">
        <f>SUM(R126:R161)</f>
        <v>0</v>
      </c>
      <c r="T125" s="134">
        <f>SUM(T126:T161)</f>
        <v>0</v>
      </c>
      <c r="AR125" s="128" t="s">
        <v>80</v>
      </c>
      <c r="AT125" s="135" t="s">
        <v>72</v>
      </c>
      <c r="AU125" s="135" t="s">
        <v>73</v>
      </c>
      <c r="AY125" s="128" t="s">
        <v>157</v>
      </c>
      <c r="BK125" s="136">
        <f>SUM(BK126:BK161)</f>
        <v>0</v>
      </c>
    </row>
    <row r="126" spans="2:65" s="1" customFormat="1" ht="66.75" customHeight="1">
      <c r="B126" s="139"/>
      <c r="C126" s="140" t="s">
        <v>80</v>
      </c>
      <c r="D126" s="140" t="s">
        <v>159</v>
      </c>
      <c r="E126" s="141" t="s">
        <v>971</v>
      </c>
      <c r="F126" s="142" t="s">
        <v>972</v>
      </c>
      <c r="G126" s="143" t="s">
        <v>245</v>
      </c>
      <c r="H126" s="144">
        <v>1</v>
      </c>
      <c r="I126" s="145"/>
      <c r="J126" s="146">
        <f t="shared" ref="J126:J161" si="0">ROUND(I126*H126,2)</f>
        <v>0</v>
      </c>
      <c r="K126" s="147"/>
      <c r="L126" s="28"/>
      <c r="M126" s="148" t="s">
        <v>1</v>
      </c>
      <c r="N126" s="149" t="s">
        <v>39</v>
      </c>
      <c r="P126" s="150">
        <f t="shared" ref="P126:P161" si="1">O126*H126</f>
        <v>0</v>
      </c>
      <c r="Q126" s="150">
        <v>0</v>
      </c>
      <c r="R126" s="150">
        <f t="shared" ref="R126:R161" si="2">Q126*H126</f>
        <v>0</v>
      </c>
      <c r="S126" s="150">
        <v>0</v>
      </c>
      <c r="T126" s="151">
        <f t="shared" ref="T126:T161" si="3">S126*H126</f>
        <v>0</v>
      </c>
      <c r="AR126" s="152" t="s">
        <v>223</v>
      </c>
      <c r="AT126" s="152" t="s">
        <v>159</v>
      </c>
      <c r="AU126" s="152" t="s">
        <v>80</v>
      </c>
      <c r="AY126" s="13" t="s">
        <v>157</v>
      </c>
      <c r="BE126" s="153">
        <f t="shared" ref="BE126:BE161" si="4">IF(N126="základná",J126,0)</f>
        <v>0</v>
      </c>
      <c r="BF126" s="153">
        <f t="shared" ref="BF126:BF161" si="5">IF(N126="znížená",J126,0)</f>
        <v>0</v>
      </c>
      <c r="BG126" s="153">
        <f t="shared" ref="BG126:BG161" si="6">IF(N126="zákl. prenesená",J126,0)</f>
        <v>0</v>
      </c>
      <c r="BH126" s="153">
        <f t="shared" ref="BH126:BH161" si="7">IF(N126="zníž. prenesená",J126,0)</f>
        <v>0</v>
      </c>
      <c r="BI126" s="153">
        <f t="shared" ref="BI126:BI161" si="8">IF(N126="nulová",J126,0)</f>
        <v>0</v>
      </c>
      <c r="BJ126" s="13" t="s">
        <v>85</v>
      </c>
      <c r="BK126" s="153">
        <f t="shared" ref="BK126:BK161" si="9">ROUND(I126*H126,2)</f>
        <v>0</v>
      </c>
      <c r="BL126" s="13" t="s">
        <v>223</v>
      </c>
      <c r="BM126" s="152" t="s">
        <v>85</v>
      </c>
    </row>
    <row r="127" spans="2:65" s="1" customFormat="1" ht="16.5" customHeight="1">
      <c r="B127" s="139"/>
      <c r="C127" s="140" t="s">
        <v>85</v>
      </c>
      <c r="D127" s="140" t="s">
        <v>159</v>
      </c>
      <c r="E127" s="141" t="s">
        <v>973</v>
      </c>
      <c r="F127" s="142" t="s">
        <v>974</v>
      </c>
      <c r="G127" s="143" t="s">
        <v>245</v>
      </c>
      <c r="H127" s="144">
        <v>1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39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223</v>
      </c>
      <c r="AT127" s="152" t="s">
        <v>159</v>
      </c>
      <c r="AU127" s="152" t="s">
        <v>80</v>
      </c>
      <c r="AY127" s="13" t="s">
        <v>157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85</v>
      </c>
      <c r="BK127" s="153">
        <f t="shared" si="9"/>
        <v>0</v>
      </c>
      <c r="BL127" s="13" t="s">
        <v>223</v>
      </c>
      <c r="BM127" s="152" t="s">
        <v>163</v>
      </c>
    </row>
    <row r="128" spans="2:65" s="1" customFormat="1" ht="16.5" customHeight="1">
      <c r="B128" s="139"/>
      <c r="C128" s="140" t="s">
        <v>90</v>
      </c>
      <c r="D128" s="140" t="s">
        <v>159</v>
      </c>
      <c r="E128" s="141" t="s">
        <v>975</v>
      </c>
      <c r="F128" s="142" t="s">
        <v>976</v>
      </c>
      <c r="G128" s="143" t="s">
        <v>245</v>
      </c>
      <c r="H128" s="144">
        <v>1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39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223</v>
      </c>
      <c r="AT128" s="152" t="s">
        <v>159</v>
      </c>
      <c r="AU128" s="152" t="s">
        <v>80</v>
      </c>
      <c r="AY128" s="13" t="s">
        <v>157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85</v>
      </c>
      <c r="BK128" s="153">
        <f t="shared" si="9"/>
        <v>0</v>
      </c>
      <c r="BL128" s="13" t="s">
        <v>223</v>
      </c>
      <c r="BM128" s="152" t="s">
        <v>178</v>
      </c>
    </row>
    <row r="129" spans="2:65" s="1" customFormat="1" ht="16.5" customHeight="1">
      <c r="B129" s="139"/>
      <c r="C129" s="140" t="s">
        <v>163</v>
      </c>
      <c r="D129" s="140" t="s">
        <v>159</v>
      </c>
      <c r="E129" s="141" t="s">
        <v>977</v>
      </c>
      <c r="F129" s="142" t="s">
        <v>978</v>
      </c>
      <c r="G129" s="143" t="s">
        <v>245</v>
      </c>
      <c r="H129" s="144">
        <v>1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39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223</v>
      </c>
      <c r="AT129" s="152" t="s">
        <v>159</v>
      </c>
      <c r="AU129" s="152" t="s">
        <v>80</v>
      </c>
      <c r="AY129" s="13" t="s">
        <v>157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85</v>
      </c>
      <c r="BK129" s="153">
        <f t="shared" si="9"/>
        <v>0</v>
      </c>
      <c r="BL129" s="13" t="s">
        <v>223</v>
      </c>
      <c r="BM129" s="152" t="s">
        <v>187</v>
      </c>
    </row>
    <row r="130" spans="2:65" s="1" customFormat="1" ht="24.2" customHeight="1">
      <c r="B130" s="139"/>
      <c r="C130" s="140" t="s">
        <v>174</v>
      </c>
      <c r="D130" s="140" t="s">
        <v>159</v>
      </c>
      <c r="E130" s="141" t="s">
        <v>979</v>
      </c>
      <c r="F130" s="142" t="s">
        <v>980</v>
      </c>
      <c r="G130" s="143" t="s">
        <v>245</v>
      </c>
      <c r="H130" s="144">
        <v>1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39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223</v>
      </c>
      <c r="AT130" s="152" t="s">
        <v>159</v>
      </c>
      <c r="AU130" s="152" t="s">
        <v>80</v>
      </c>
      <c r="AY130" s="13" t="s">
        <v>157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85</v>
      </c>
      <c r="BK130" s="153">
        <f t="shared" si="9"/>
        <v>0</v>
      </c>
      <c r="BL130" s="13" t="s">
        <v>223</v>
      </c>
      <c r="BM130" s="152" t="s">
        <v>197</v>
      </c>
    </row>
    <row r="131" spans="2:65" s="1" customFormat="1" ht="24.2" customHeight="1">
      <c r="B131" s="139"/>
      <c r="C131" s="140" t="s">
        <v>178</v>
      </c>
      <c r="D131" s="140" t="s">
        <v>159</v>
      </c>
      <c r="E131" s="141" t="s">
        <v>981</v>
      </c>
      <c r="F131" s="142" t="s">
        <v>982</v>
      </c>
      <c r="G131" s="143" t="s">
        <v>245</v>
      </c>
      <c r="H131" s="144">
        <v>1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39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223</v>
      </c>
      <c r="AT131" s="152" t="s">
        <v>159</v>
      </c>
      <c r="AU131" s="152" t="s">
        <v>80</v>
      </c>
      <c r="AY131" s="13" t="s">
        <v>157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85</v>
      </c>
      <c r="BK131" s="153">
        <f t="shared" si="9"/>
        <v>0</v>
      </c>
      <c r="BL131" s="13" t="s">
        <v>223</v>
      </c>
      <c r="BM131" s="152" t="s">
        <v>207</v>
      </c>
    </row>
    <row r="132" spans="2:65" s="1" customFormat="1" ht="16.5" customHeight="1">
      <c r="B132" s="139"/>
      <c r="C132" s="140" t="s">
        <v>182</v>
      </c>
      <c r="D132" s="140" t="s">
        <v>159</v>
      </c>
      <c r="E132" s="141" t="s">
        <v>983</v>
      </c>
      <c r="F132" s="142" t="s">
        <v>984</v>
      </c>
      <c r="G132" s="143" t="s">
        <v>245</v>
      </c>
      <c r="H132" s="144">
        <v>1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39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223</v>
      </c>
      <c r="AT132" s="152" t="s">
        <v>159</v>
      </c>
      <c r="AU132" s="152" t="s">
        <v>80</v>
      </c>
      <c r="AY132" s="13" t="s">
        <v>157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85</v>
      </c>
      <c r="BK132" s="153">
        <f t="shared" si="9"/>
        <v>0</v>
      </c>
      <c r="BL132" s="13" t="s">
        <v>223</v>
      </c>
      <c r="BM132" s="152" t="s">
        <v>215</v>
      </c>
    </row>
    <row r="133" spans="2:65" s="1" customFormat="1" ht="16.5" customHeight="1">
      <c r="B133" s="139"/>
      <c r="C133" s="140" t="s">
        <v>187</v>
      </c>
      <c r="D133" s="140" t="s">
        <v>159</v>
      </c>
      <c r="E133" s="141" t="s">
        <v>985</v>
      </c>
      <c r="F133" s="142" t="s">
        <v>986</v>
      </c>
      <c r="G133" s="143" t="s">
        <v>245</v>
      </c>
      <c r="H133" s="144">
        <v>12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223</v>
      </c>
      <c r="AT133" s="152" t="s">
        <v>159</v>
      </c>
      <c r="AU133" s="152" t="s">
        <v>80</v>
      </c>
      <c r="AY133" s="13" t="s">
        <v>157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85</v>
      </c>
      <c r="BK133" s="153">
        <f t="shared" si="9"/>
        <v>0</v>
      </c>
      <c r="BL133" s="13" t="s">
        <v>223</v>
      </c>
      <c r="BM133" s="152" t="s">
        <v>223</v>
      </c>
    </row>
    <row r="134" spans="2:65" s="1" customFormat="1" ht="24.2" customHeight="1">
      <c r="B134" s="139"/>
      <c r="C134" s="140" t="s">
        <v>192</v>
      </c>
      <c r="D134" s="140" t="s">
        <v>159</v>
      </c>
      <c r="E134" s="141" t="s">
        <v>987</v>
      </c>
      <c r="F134" s="142" t="s">
        <v>988</v>
      </c>
      <c r="G134" s="143" t="s">
        <v>245</v>
      </c>
      <c r="H134" s="144">
        <v>1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39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223</v>
      </c>
      <c r="AT134" s="152" t="s">
        <v>159</v>
      </c>
      <c r="AU134" s="152" t="s">
        <v>80</v>
      </c>
      <c r="AY134" s="13" t="s">
        <v>157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85</v>
      </c>
      <c r="BK134" s="153">
        <f t="shared" si="9"/>
        <v>0</v>
      </c>
      <c r="BL134" s="13" t="s">
        <v>223</v>
      </c>
      <c r="BM134" s="152" t="s">
        <v>231</v>
      </c>
    </row>
    <row r="135" spans="2:65" s="1" customFormat="1" ht="24.2" customHeight="1">
      <c r="B135" s="139"/>
      <c r="C135" s="140" t="s">
        <v>197</v>
      </c>
      <c r="D135" s="140" t="s">
        <v>159</v>
      </c>
      <c r="E135" s="141" t="s">
        <v>989</v>
      </c>
      <c r="F135" s="142" t="s">
        <v>990</v>
      </c>
      <c r="G135" s="143" t="s">
        <v>245</v>
      </c>
      <c r="H135" s="144">
        <v>1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223</v>
      </c>
      <c r="AT135" s="152" t="s">
        <v>159</v>
      </c>
      <c r="AU135" s="152" t="s">
        <v>80</v>
      </c>
      <c r="AY135" s="13" t="s">
        <v>157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85</v>
      </c>
      <c r="BK135" s="153">
        <f t="shared" si="9"/>
        <v>0</v>
      </c>
      <c r="BL135" s="13" t="s">
        <v>223</v>
      </c>
      <c r="BM135" s="152" t="s">
        <v>241</v>
      </c>
    </row>
    <row r="136" spans="2:65" s="1" customFormat="1" ht="24.2" customHeight="1">
      <c r="B136" s="139"/>
      <c r="C136" s="140" t="s">
        <v>202</v>
      </c>
      <c r="D136" s="140" t="s">
        <v>159</v>
      </c>
      <c r="E136" s="141" t="s">
        <v>991</v>
      </c>
      <c r="F136" s="142" t="s">
        <v>992</v>
      </c>
      <c r="G136" s="143" t="s">
        <v>245</v>
      </c>
      <c r="H136" s="144">
        <v>1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39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223</v>
      </c>
      <c r="AT136" s="152" t="s">
        <v>159</v>
      </c>
      <c r="AU136" s="152" t="s">
        <v>80</v>
      </c>
      <c r="AY136" s="13" t="s">
        <v>157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85</v>
      </c>
      <c r="BK136" s="153">
        <f t="shared" si="9"/>
        <v>0</v>
      </c>
      <c r="BL136" s="13" t="s">
        <v>223</v>
      </c>
      <c r="BM136" s="152" t="s">
        <v>251</v>
      </c>
    </row>
    <row r="137" spans="2:65" s="1" customFormat="1" ht="24.2" customHeight="1">
      <c r="B137" s="139"/>
      <c r="C137" s="140" t="s">
        <v>207</v>
      </c>
      <c r="D137" s="140" t="s">
        <v>159</v>
      </c>
      <c r="E137" s="141" t="s">
        <v>993</v>
      </c>
      <c r="F137" s="142" t="s">
        <v>994</v>
      </c>
      <c r="G137" s="143" t="s">
        <v>245</v>
      </c>
      <c r="H137" s="144">
        <v>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39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223</v>
      </c>
      <c r="AT137" s="152" t="s">
        <v>159</v>
      </c>
      <c r="AU137" s="152" t="s">
        <v>80</v>
      </c>
      <c r="AY137" s="13" t="s">
        <v>157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85</v>
      </c>
      <c r="BK137" s="153">
        <f t="shared" si="9"/>
        <v>0</v>
      </c>
      <c r="BL137" s="13" t="s">
        <v>223</v>
      </c>
      <c r="BM137" s="152" t="s">
        <v>258</v>
      </c>
    </row>
    <row r="138" spans="2:65" s="1" customFormat="1" ht="16.5" customHeight="1">
      <c r="B138" s="139"/>
      <c r="C138" s="140" t="s">
        <v>211</v>
      </c>
      <c r="D138" s="140" t="s">
        <v>159</v>
      </c>
      <c r="E138" s="141" t="s">
        <v>995</v>
      </c>
      <c r="F138" s="142" t="s">
        <v>996</v>
      </c>
      <c r="G138" s="143" t="s">
        <v>245</v>
      </c>
      <c r="H138" s="144">
        <v>1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223</v>
      </c>
      <c r="AT138" s="152" t="s">
        <v>159</v>
      </c>
      <c r="AU138" s="152" t="s">
        <v>80</v>
      </c>
      <c r="AY138" s="13" t="s">
        <v>157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85</v>
      </c>
      <c r="BK138" s="153">
        <f t="shared" si="9"/>
        <v>0</v>
      </c>
      <c r="BL138" s="13" t="s">
        <v>223</v>
      </c>
      <c r="BM138" s="152" t="s">
        <v>266</v>
      </c>
    </row>
    <row r="139" spans="2:65" s="1" customFormat="1" ht="16.5" customHeight="1">
      <c r="B139" s="139"/>
      <c r="C139" s="140" t="s">
        <v>215</v>
      </c>
      <c r="D139" s="140" t="s">
        <v>159</v>
      </c>
      <c r="E139" s="141" t="s">
        <v>997</v>
      </c>
      <c r="F139" s="142" t="s">
        <v>998</v>
      </c>
      <c r="G139" s="143" t="s">
        <v>245</v>
      </c>
      <c r="H139" s="144">
        <v>1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223</v>
      </c>
      <c r="AT139" s="152" t="s">
        <v>159</v>
      </c>
      <c r="AU139" s="152" t="s">
        <v>80</v>
      </c>
      <c r="AY139" s="13" t="s">
        <v>157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85</v>
      </c>
      <c r="BK139" s="153">
        <f t="shared" si="9"/>
        <v>0</v>
      </c>
      <c r="BL139" s="13" t="s">
        <v>223</v>
      </c>
      <c r="BM139" s="152" t="s">
        <v>274</v>
      </c>
    </row>
    <row r="140" spans="2:65" s="1" customFormat="1" ht="16.5" customHeight="1">
      <c r="B140" s="139"/>
      <c r="C140" s="140" t="s">
        <v>219</v>
      </c>
      <c r="D140" s="140" t="s">
        <v>159</v>
      </c>
      <c r="E140" s="141" t="s">
        <v>999</v>
      </c>
      <c r="F140" s="142" t="s">
        <v>1000</v>
      </c>
      <c r="G140" s="143" t="s">
        <v>245</v>
      </c>
      <c r="H140" s="144">
        <v>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39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223</v>
      </c>
      <c r="AT140" s="152" t="s">
        <v>159</v>
      </c>
      <c r="AU140" s="152" t="s">
        <v>80</v>
      </c>
      <c r="AY140" s="13" t="s">
        <v>157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85</v>
      </c>
      <c r="BK140" s="153">
        <f t="shared" si="9"/>
        <v>0</v>
      </c>
      <c r="BL140" s="13" t="s">
        <v>223</v>
      </c>
      <c r="BM140" s="152" t="s">
        <v>288</v>
      </c>
    </row>
    <row r="141" spans="2:65" s="1" customFormat="1" ht="16.5" customHeight="1">
      <c r="B141" s="139"/>
      <c r="C141" s="140" t="s">
        <v>223</v>
      </c>
      <c r="D141" s="140" t="s">
        <v>159</v>
      </c>
      <c r="E141" s="141" t="s">
        <v>1001</v>
      </c>
      <c r="F141" s="142" t="s">
        <v>1002</v>
      </c>
      <c r="G141" s="143" t="s">
        <v>245</v>
      </c>
      <c r="H141" s="144">
        <v>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39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223</v>
      </c>
      <c r="AT141" s="152" t="s">
        <v>159</v>
      </c>
      <c r="AU141" s="152" t="s">
        <v>80</v>
      </c>
      <c r="AY141" s="13" t="s">
        <v>157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85</v>
      </c>
      <c r="BK141" s="153">
        <f t="shared" si="9"/>
        <v>0</v>
      </c>
      <c r="BL141" s="13" t="s">
        <v>223</v>
      </c>
      <c r="BM141" s="152" t="s">
        <v>295</v>
      </c>
    </row>
    <row r="142" spans="2:65" s="1" customFormat="1" ht="24.2" customHeight="1">
      <c r="B142" s="139"/>
      <c r="C142" s="140" t="s">
        <v>227</v>
      </c>
      <c r="D142" s="140" t="s">
        <v>159</v>
      </c>
      <c r="E142" s="141" t="s">
        <v>1003</v>
      </c>
      <c r="F142" s="142" t="s">
        <v>1004</v>
      </c>
      <c r="G142" s="143" t="s">
        <v>245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223</v>
      </c>
      <c r="AT142" s="152" t="s">
        <v>159</v>
      </c>
      <c r="AU142" s="152" t="s">
        <v>80</v>
      </c>
      <c r="AY142" s="13" t="s">
        <v>157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85</v>
      </c>
      <c r="BK142" s="153">
        <f t="shared" si="9"/>
        <v>0</v>
      </c>
      <c r="BL142" s="13" t="s">
        <v>223</v>
      </c>
      <c r="BM142" s="152" t="s">
        <v>307</v>
      </c>
    </row>
    <row r="143" spans="2:65" s="1" customFormat="1" ht="16.5" customHeight="1">
      <c r="B143" s="139"/>
      <c r="C143" s="140" t="s">
        <v>231</v>
      </c>
      <c r="D143" s="140" t="s">
        <v>159</v>
      </c>
      <c r="E143" s="141" t="s">
        <v>1005</v>
      </c>
      <c r="F143" s="142" t="s">
        <v>1006</v>
      </c>
      <c r="G143" s="143" t="s">
        <v>245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39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223</v>
      </c>
      <c r="AT143" s="152" t="s">
        <v>159</v>
      </c>
      <c r="AU143" s="152" t="s">
        <v>80</v>
      </c>
      <c r="AY143" s="13" t="s">
        <v>157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85</v>
      </c>
      <c r="BK143" s="153">
        <f t="shared" si="9"/>
        <v>0</v>
      </c>
      <c r="BL143" s="13" t="s">
        <v>223</v>
      </c>
      <c r="BM143" s="152" t="s">
        <v>315</v>
      </c>
    </row>
    <row r="144" spans="2:65" s="1" customFormat="1" ht="16.5" customHeight="1">
      <c r="B144" s="139"/>
      <c r="C144" s="140" t="s">
        <v>236</v>
      </c>
      <c r="D144" s="140" t="s">
        <v>159</v>
      </c>
      <c r="E144" s="141" t="s">
        <v>1007</v>
      </c>
      <c r="F144" s="142" t="s">
        <v>1008</v>
      </c>
      <c r="G144" s="143" t="s">
        <v>245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223</v>
      </c>
      <c r="AT144" s="152" t="s">
        <v>159</v>
      </c>
      <c r="AU144" s="152" t="s">
        <v>80</v>
      </c>
      <c r="AY144" s="13" t="s">
        <v>157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85</v>
      </c>
      <c r="BK144" s="153">
        <f t="shared" si="9"/>
        <v>0</v>
      </c>
      <c r="BL144" s="13" t="s">
        <v>223</v>
      </c>
      <c r="BM144" s="152" t="s">
        <v>323</v>
      </c>
    </row>
    <row r="145" spans="2:65" s="1" customFormat="1" ht="16.5" customHeight="1">
      <c r="B145" s="139"/>
      <c r="C145" s="140" t="s">
        <v>241</v>
      </c>
      <c r="D145" s="140" t="s">
        <v>159</v>
      </c>
      <c r="E145" s="141" t="s">
        <v>1009</v>
      </c>
      <c r="F145" s="142" t="s">
        <v>1010</v>
      </c>
      <c r="G145" s="143" t="s">
        <v>245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223</v>
      </c>
      <c r="AT145" s="152" t="s">
        <v>159</v>
      </c>
      <c r="AU145" s="152" t="s">
        <v>80</v>
      </c>
      <c r="AY145" s="13" t="s">
        <v>157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85</v>
      </c>
      <c r="BK145" s="153">
        <f t="shared" si="9"/>
        <v>0</v>
      </c>
      <c r="BL145" s="13" t="s">
        <v>223</v>
      </c>
      <c r="BM145" s="152" t="s">
        <v>333</v>
      </c>
    </row>
    <row r="146" spans="2:65" s="1" customFormat="1" ht="16.5" customHeight="1">
      <c r="B146" s="139"/>
      <c r="C146" s="140" t="s">
        <v>247</v>
      </c>
      <c r="D146" s="140" t="s">
        <v>159</v>
      </c>
      <c r="E146" s="141" t="s">
        <v>1011</v>
      </c>
      <c r="F146" s="142" t="s">
        <v>1012</v>
      </c>
      <c r="G146" s="143" t="s">
        <v>245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223</v>
      </c>
      <c r="AT146" s="152" t="s">
        <v>159</v>
      </c>
      <c r="AU146" s="152" t="s">
        <v>80</v>
      </c>
      <c r="AY146" s="13" t="s">
        <v>157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85</v>
      </c>
      <c r="BK146" s="153">
        <f t="shared" si="9"/>
        <v>0</v>
      </c>
      <c r="BL146" s="13" t="s">
        <v>223</v>
      </c>
      <c r="BM146" s="152" t="s">
        <v>341</v>
      </c>
    </row>
    <row r="147" spans="2:65" s="1" customFormat="1" ht="16.5" customHeight="1">
      <c r="B147" s="139"/>
      <c r="C147" s="140" t="s">
        <v>251</v>
      </c>
      <c r="D147" s="140" t="s">
        <v>159</v>
      </c>
      <c r="E147" s="141" t="s">
        <v>1013</v>
      </c>
      <c r="F147" s="142" t="s">
        <v>1014</v>
      </c>
      <c r="G147" s="143" t="s">
        <v>245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223</v>
      </c>
      <c r="AT147" s="152" t="s">
        <v>159</v>
      </c>
      <c r="AU147" s="152" t="s">
        <v>80</v>
      </c>
      <c r="AY147" s="13" t="s">
        <v>157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85</v>
      </c>
      <c r="BK147" s="153">
        <f t="shared" si="9"/>
        <v>0</v>
      </c>
      <c r="BL147" s="13" t="s">
        <v>223</v>
      </c>
      <c r="BM147" s="152" t="s">
        <v>351</v>
      </c>
    </row>
    <row r="148" spans="2:65" s="1" customFormat="1" ht="16.5" customHeight="1">
      <c r="B148" s="139"/>
      <c r="C148" s="140" t="s">
        <v>7</v>
      </c>
      <c r="D148" s="140" t="s">
        <v>159</v>
      </c>
      <c r="E148" s="141" t="s">
        <v>1015</v>
      </c>
      <c r="F148" s="142" t="s">
        <v>1016</v>
      </c>
      <c r="G148" s="143" t="s">
        <v>245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223</v>
      </c>
      <c r="AT148" s="152" t="s">
        <v>159</v>
      </c>
      <c r="AU148" s="152" t="s">
        <v>80</v>
      </c>
      <c r="AY148" s="13" t="s">
        <v>157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85</v>
      </c>
      <c r="BK148" s="153">
        <f t="shared" si="9"/>
        <v>0</v>
      </c>
      <c r="BL148" s="13" t="s">
        <v>223</v>
      </c>
      <c r="BM148" s="152" t="s">
        <v>359</v>
      </c>
    </row>
    <row r="149" spans="2:65" s="1" customFormat="1" ht="16.5" customHeight="1">
      <c r="B149" s="139"/>
      <c r="C149" s="140" t="s">
        <v>258</v>
      </c>
      <c r="D149" s="140" t="s">
        <v>159</v>
      </c>
      <c r="E149" s="141" t="s">
        <v>1017</v>
      </c>
      <c r="F149" s="142" t="s">
        <v>1018</v>
      </c>
      <c r="G149" s="143" t="s">
        <v>245</v>
      </c>
      <c r="H149" s="144">
        <v>2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223</v>
      </c>
      <c r="AT149" s="152" t="s">
        <v>159</v>
      </c>
      <c r="AU149" s="152" t="s">
        <v>80</v>
      </c>
      <c r="AY149" s="13" t="s">
        <v>157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85</v>
      </c>
      <c r="BK149" s="153">
        <f t="shared" si="9"/>
        <v>0</v>
      </c>
      <c r="BL149" s="13" t="s">
        <v>223</v>
      </c>
      <c r="BM149" s="152" t="s">
        <v>367</v>
      </c>
    </row>
    <row r="150" spans="2:65" s="1" customFormat="1" ht="16.5" customHeight="1">
      <c r="B150" s="139"/>
      <c r="C150" s="140" t="s">
        <v>262</v>
      </c>
      <c r="D150" s="140" t="s">
        <v>159</v>
      </c>
      <c r="E150" s="141" t="s">
        <v>1019</v>
      </c>
      <c r="F150" s="142" t="s">
        <v>1020</v>
      </c>
      <c r="G150" s="143" t="s">
        <v>245</v>
      </c>
      <c r="H150" s="144">
        <v>14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223</v>
      </c>
      <c r="AT150" s="152" t="s">
        <v>159</v>
      </c>
      <c r="AU150" s="152" t="s">
        <v>80</v>
      </c>
      <c r="AY150" s="13" t="s">
        <v>157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85</v>
      </c>
      <c r="BK150" s="153">
        <f t="shared" si="9"/>
        <v>0</v>
      </c>
      <c r="BL150" s="13" t="s">
        <v>223</v>
      </c>
      <c r="BM150" s="152" t="s">
        <v>377</v>
      </c>
    </row>
    <row r="151" spans="2:65" s="1" customFormat="1" ht="16.5" customHeight="1">
      <c r="B151" s="139"/>
      <c r="C151" s="140" t="s">
        <v>266</v>
      </c>
      <c r="D151" s="140" t="s">
        <v>159</v>
      </c>
      <c r="E151" s="141" t="s">
        <v>1021</v>
      </c>
      <c r="F151" s="142" t="s">
        <v>1022</v>
      </c>
      <c r="G151" s="143" t="s">
        <v>245</v>
      </c>
      <c r="H151" s="144">
        <v>3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223</v>
      </c>
      <c r="AT151" s="152" t="s">
        <v>159</v>
      </c>
      <c r="AU151" s="152" t="s">
        <v>80</v>
      </c>
      <c r="AY151" s="13" t="s">
        <v>157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85</v>
      </c>
      <c r="BK151" s="153">
        <f t="shared" si="9"/>
        <v>0</v>
      </c>
      <c r="BL151" s="13" t="s">
        <v>223</v>
      </c>
      <c r="BM151" s="152" t="s">
        <v>387</v>
      </c>
    </row>
    <row r="152" spans="2:65" s="1" customFormat="1" ht="16.5" customHeight="1">
      <c r="B152" s="139"/>
      <c r="C152" s="140" t="s">
        <v>270</v>
      </c>
      <c r="D152" s="140" t="s">
        <v>159</v>
      </c>
      <c r="E152" s="141" t="s">
        <v>1023</v>
      </c>
      <c r="F152" s="142" t="s">
        <v>1024</v>
      </c>
      <c r="G152" s="143" t="s">
        <v>245</v>
      </c>
      <c r="H152" s="144">
        <v>2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39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223</v>
      </c>
      <c r="AT152" s="152" t="s">
        <v>159</v>
      </c>
      <c r="AU152" s="152" t="s">
        <v>80</v>
      </c>
      <c r="AY152" s="13" t="s">
        <v>157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85</v>
      </c>
      <c r="BK152" s="153">
        <f t="shared" si="9"/>
        <v>0</v>
      </c>
      <c r="BL152" s="13" t="s">
        <v>223</v>
      </c>
      <c r="BM152" s="152" t="s">
        <v>395</v>
      </c>
    </row>
    <row r="153" spans="2:65" s="1" customFormat="1" ht="16.5" customHeight="1">
      <c r="B153" s="139"/>
      <c r="C153" s="140" t="s">
        <v>274</v>
      </c>
      <c r="D153" s="140" t="s">
        <v>159</v>
      </c>
      <c r="E153" s="141" t="s">
        <v>1025</v>
      </c>
      <c r="F153" s="142" t="s">
        <v>1026</v>
      </c>
      <c r="G153" s="143" t="s">
        <v>245</v>
      </c>
      <c r="H153" s="144">
        <v>6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39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223</v>
      </c>
      <c r="AT153" s="152" t="s">
        <v>159</v>
      </c>
      <c r="AU153" s="152" t="s">
        <v>80</v>
      </c>
      <c r="AY153" s="13" t="s">
        <v>157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85</v>
      </c>
      <c r="BK153" s="153">
        <f t="shared" si="9"/>
        <v>0</v>
      </c>
      <c r="BL153" s="13" t="s">
        <v>223</v>
      </c>
      <c r="BM153" s="152" t="s">
        <v>403</v>
      </c>
    </row>
    <row r="154" spans="2:65" s="1" customFormat="1" ht="16.5" customHeight="1">
      <c r="B154" s="139"/>
      <c r="C154" s="140" t="s">
        <v>280</v>
      </c>
      <c r="D154" s="140" t="s">
        <v>159</v>
      </c>
      <c r="E154" s="141" t="s">
        <v>1027</v>
      </c>
      <c r="F154" s="142" t="s">
        <v>1028</v>
      </c>
      <c r="G154" s="143" t="s">
        <v>245</v>
      </c>
      <c r="H154" s="144">
        <v>1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39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223</v>
      </c>
      <c r="AT154" s="152" t="s">
        <v>159</v>
      </c>
      <c r="AU154" s="152" t="s">
        <v>80</v>
      </c>
      <c r="AY154" s="13" t="s">
        <v>157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85</v>
      </c>
      <c r="BK154" s="153">
        <f t="shared" si="9"/>
        <v>0</v>
      </c>
      <c r="BL154" s="13" t="s">
        <v>223</v>
      </c>
      <c r="BM154" s="152" t="s">
        <v>411</v>
      </c>
    </row>
    <row r="155" spans="2:65" s="1" customFormat="1" ht="16.5" customHeight="1">
      <c r="B155" s="139"/>
      <c r="C155" s="140" t="s">
        <v>288</v>
      </c>
      <c r="D155" s="140" t="s">
        <v>159</v>
      </c>
      <c r="E155" s="141" t="s">
        <v>1029</v>
      </c>
      <c r="F155" s="142" t="s">
        <v>1030</v>
      </c>
      <c r="G155" s="143" t="s">
        <v>245</v>
      </c>
      <c r="H155" s="144">
        <v>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39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223</v>
      </c>
      <c r="AT155" s="152" t="s">
        <v>159</v>
      </c>
      <c r="AU155" s="152" t="s">
        <v>80</v>
      </c>
      <c r="AY155" s="13" t="s">
        <v>157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85</v>
      </c>
      <c r="BK155" s="153">
        <f t="shared" si="9"/>
        <v>0</v>
      </c>
      <c r="BL155" s="13" t="s">
        <v>223</v>
      </c>
      <c r="BM155" s="152" t="s">
        <v>419</v>
      </c>
    </row>
    <row r="156" spans="2:65" s="1" customFormat="1" ht="16.5" customHeight="1">
      <c r="B156" s="139"/>
      <c r="C156" s="140" t="s">
        <v>292</v>
      </c>
      <c r="D156" s="140" t="s">
        <v>159</v>
      </c>
      <c r="E156" s="141" t="s">
        <v>1031</v>
      </c>
      <c r="F156" s="142" t="s">
        <v>1032</v>
      </c>
      <c r="G156" s="143" t="s">
        <v>245</v>
      </c>
      <c r="H156" s="144">
        <v>6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39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223</v>
      </c>
      <c r="AT156" s="152" t="s">
        <v>159</v>
      </c>
      <c r="AU156" s="152" t="s">
        <v>80</v>
      </c>
      <c r="AY156" s="13" t="s">
        <v>157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85</v>
      </c>
      <c r="BK156" s="153">
        <f t="shared" si="9"/>
        <v>0</v>
      </c>
      <c r="BL156" s="13" t="s">
        <v>223</v>
      </c>
      <c r="BM156" s="152" t="s">
        <v>429</v>
      </c>
    </row>
    <row r="157" spans="2:65" s="1" customFormat="1" ht="16.5" customHeight="1">
      <c r="B157" s="139"/>
      <c r="C157" s="140" t="s">
        <v>295</v>
      </c>
      <c r="D157" s="140" t="s">
        <v>159</v>
      </c>
      <c r="E157" s="141" t="s">
        <v>1033</v>
      </c>
      <c r="F157" s="142" t="s">
        <v>1034</v>
      </c>
      <c r="G157" s="143" t="s">
        <v>245</v>
      </c>
      <c r="H157" s="144">
        <v>2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39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223</v>
      </c>
      <c r="AT157" s="152" t="s">
        <v>159</v>
      </c>
      <c r="AU157" s="152" t="s">
        <v>80</v>
      </c>
      <c r="AY157" s="13" t="s">
        <v>157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85</v>
      </c>
      <c r="BK157" s="153">
        <f t="shared" si="9"/>
        <v>0</v>
      </c>
      <c r="BL157" s="13" t="s">
        <v>223</v>
      </c>
      <c r="BM157" s="152" t="s">
        <v>438</v>
      </c>
    </row>
    <row r="158" spans="2:65" s="1" customFormat="1" ht="16.5" customHeight="1">
      <c r="B158" s="139"/>
      <c r="C158" s="140" t="s">
        <v>303</v>
      </c>
      <c r="D158" s="140" t="s">
        <v>159</v>
      </c>
      <c r="E158" s="141" t="s">
        <v>1035</v>
      </c>
      <c r="F158" s="142" t="s">
        <v>1036</v>
      </c>
      <c r="G158" s="143" t="s">
        <v>245</v>
      </c>
      <c r="H158" s="144">
        <v>3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39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223</v>
      </c>
      <c r="AT158" s="152" t="s">
        <v>159</v>
      </c>
      <c r="AU158" s="152" t="s">
        <v>80</v>
      </c>
      <c r="AY158" s="13" t="s">
        <v>157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85</v>
      </c>
      <c r="BK158" s="153">
        <f t="shared" si="9"/>
        <v>0</v>
      </c>
      <c r="BL158" s="13" t="s">
        <v>223</v>
      </c>
      <c r="BM158" s="152" t="s">
        <v>645</v>
      </c>
    </row>
    <row r="159" spans="2:65" s="1" customFormat="1" ht="16.5" customHeight="1">
      <c r="B159" s="139"/>
      <c r="C159" s="140" t="s">
        <v>307</v>
      </c>
      <c r="D159" s="140" t="s">
        <v>159</v>
      </c>
      <c r="E159" s="141" t="s">
        <v>1037</v>
      </c>
      <c r="F159" s="142" t="s">
        <v>1038</v>
      </c>
      <c r="G159" s="143" t="s">
        <v>245</v>
      </c>
      <c r="H159" s="144">
        <v>6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39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223</v>
      </c>
      <c r="AT159" s="152" t="s">
        <v>159</v>
      </c>
      <c r="AU159" s="152" t="s">
        <v>80</v>
      </c>
      <c r="AY159" s="13" t="s">
        <v>157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85</v>
      </c>
      <c r="BK159" s="153">
        <f t="shared" si="9"/>
        <v>0</v>
      </c>
      <c r="BL159" s="13" t="s">
        <v>223</v>
      </c>
      <c r="BM159" s="152" t="s">
        <v>653</v>
      </c>
    </row>
    <row r="160" spans="2:65" s="1" customFormat="1" ht="16.5" customHeight="1">
      <c r="B160" s="139"/>
      <c r="C160" s="140" t="s">
        <v>311</v>
      </c>
      <c r="D160" s="140" t="s">
        <v>159</v>
      </c>
      <c r="E160" s="141" t="s">
        <v>1039</v>
      </c>
      <c r="F160" s="142" t="s">
        <v>1040</v>
      </c>
      <c r="G160" s="143" t="s">
        <v>245</v>
      </c>
      <c r="H160" s="144">
        <v>3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39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223</v>
      </c>
      <c r="AT160" s="152" t="s">
        <v>159</v>
      </c>
      <c r="AU160" s="152" t="s">
        <v>80</v>
      </c>
      <c r="AY160" s="13" t="s">
        <v>157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85</v>
      </c>
      <c r="BK160" s="153">
        <f t="shared" si="9"/>
        <v>0</v>
      </c>
      <c r="BL160" s="13" t="s">
        <v>223</v>
      </c>
      <c r="BM160" s="152" t="s">
        <v>661</v>
      </c>
    </row>
    <row r="161" spans="2:65" s="1" customFormat="1" ht="16.5" customHeight="1">
      <c r="B161" s="139"/>
      <c r="C161" s="140" t="s">
        <v>315</v>
      </c>
      <c r="D161" s="140" t="s">
        <v>159</v>
      </c>
      <c r="E161" s="141" t="s">
        <v>1041</v>
      </c>
      <c r="F161" s="142" t="s">
        <v>1042</v>
      </c>
      <c r="G161" s="143" t="s">
        <v>245</v>
      </c>
      <c r="H161" s="144">
        <v>2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39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223</v>
      </c>
      <c r="AT161" s="152" t="s">
        <v>159</v>
      </c>
      <c r="AU161" s="152" t="s">
        <v>80</v>
      </c>
      <c r="AY161" s="13" t="s">
        <v>157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85</v>
      </c>
      <c r="BK161" s="153">
        <f t="shared" si="9"/>
        <v>0</v>
      </c>
      <c r="BL161" s="13" t="s">
        <v>223</v>
      </c>
      <c r="BM161" s="152" t="s">
        <v>669</v>
      </c>
    </row>
    <row r="162" spans="2:65" s="11" customFormat="1" ht="25.9" customHeight="1">
      <c r="B162" s="127"/>
      <c r="D162" s="128" t="s">
        <v>72</v>
      </c>
      <c r="E162" s="129" t="s">
        <v>826</v>
      </c>
      <c r="F162" s="129" t="s">
        <v>1043</v>
      </c>
      <c r="I162" s="130"/>
      <c r="J162" s="131">
        <f>BK162</f>
        <v>0</v>
      </c>
      <c r="L162" s="127"/>
      <c r="M162" s="132"/>
      <c r="P162" s="133">
        <f>SUM(P163:P173)</f>
        <v>0</v>
      </c>
      <c r="R162" s="133">
        <f>SUM(R163:R173)</f>
        <v>0</v>
      </c>
      <c r="T162" s="134">
        <f>SUM(T163:T173)</f>
        <v>0</v>
      </c>
      <c r="AR162" s="128" t="s">
        <v>80</v>
      </c>
      <c r="AT162" s="135" t="s">
        <v>72</v>
      </c>
      <c r="AU162" s="135" t="s">
        <v>73</v>
      </c>
      <c r="AY162" s="128" t="s">
        <v>157</v>
      </c>
      <c r="BK162" s="136">
        <f>SUM(BK163:BK173)</f>
        <v>0</v>
      </c>
    </row>
    <row r="163" spans="2:65" s="1" customFormat="1" ht="16.5" customHeight="1">
      <c r="B163" s="139"/>
      <c r="C163" s="140" t="s">
        <v>319</v>
      </c>
      <c r="D163" s="140" t="s">
        <v>159</v>
      </c>
      <c r="E163" s="141" t="s">
        <v>1044</v>
      </c>
      <c r="F163" s="142" t="s">
        <v>1045</v>
      </c>
      <c r="G163" s="143" t="s">
        <v>245</v>
      </c>
      <c r="H163" s="144">
        <v>2</v>
      </c>
      <c r="I163" s="145"/>
      <c r="J163" s="146">
        <f t="shared" ref="J163:J173" si="10">ROUND(I163*H163,2)</f>
        <v>0</v>
      </c>
      <c r="K163" s="147"/>
      <c r="L163" s="28"/>
      <c r="M163" s="148" t="s">
        <v>1</v>
      </c>
      <c r="N163" s="149" t="s">
        <v>39</v>
      </c>
      <c r="P163" s="150">
        <f t="shared" ref="P163:P173" si="11">O163*H163</f>
        <v>0</v>
      </c>
      <c r="Q163" s="150">
        <v>0</v>
      </c>
      <c r="R163" s="150">
        <f t="shared" ref="R163:R173" si="12">Q163*H163</f>
        <v>0</v>
      </c>
      <c r="S163" s="150">
        <v>0</v>
      </c>
      <c r="T163" s="151">
        <f t="shared" ref="T163:T173" si="13">S163*H163</f>
        <v>0</v>
      </c>
      <c r="AR163" s="152" t="s">
        <v>223</v>
      </c>
      <c r="AT163" s="152" t="s">
        <v>159</v>
      </c>
      <c r="AU163" s="152" t="s">
        <v>80</v>
      </c>
      <c r="AY163" s="13" t="s">
        <v>157</v>
      </c>
      <c r="BE163" s="153">
        <f t="shared" ref="BE163:BE173" si="14">IF(N163="základná",J163,0)</f>
        <v>0</v>
      </c>
      <c r="BF163" s="153">
        <f t="shared" ref="BF163:BF173" si="15">IF(N163="znížená",J163,0)</f>
        <v>0</v>
      </c>
      <c r="BG163" s="153">
        <f t="shared" ref="BG163:BG173" si="16">IF(N163="zákl. prenesená",J163,0)</f>
        <v>0</v>
      </c>
      <c r="BH163" s="153">
        <f t="shared" ref="BH163:BH173" si="17">IF(N163="zníž. prenesená",J163,0)</f>
        <v>0</v>
      </c>
      <c r="BI163" s="153">
        <f t="shared" ref="BI163:BI173" si="18">IF(N163="nulová",J163,0)</f>
        <v>0</v>
      </c>
      <c r="BJ163" s="13" t="s">
        <v>85</v>
      </c>
      <c r="BK163" s="153">
        <f t="shared" ref="BK163:BK173" si="19">ROUND(I163*H163,2)</f>
        <v>0</v>
      </c>
      <c r="BL163" s="13" t="s">
        <v>223</v>
      </c>
      <c r="BM163" s="152" t="s">
        <v>675</v>
      </c>
    </row>
    <row r="164" spans="2:65" s="1" customFormat="1" ht="16.5" customHeight="1">
      <c r="B164" s="139"/>
      <c r="C164" s="140" t="s">
        <v>323</v>
      </c>
      <c r="D164" s="140" t="s">
        <v>159</v>
      </c>
      <c r="E164" s="141" t="s">
        <v>1046</v>
      </c>
      <c r="F164" s="142" t="s">
        <v>1047</v>
      </c>
      <c r="G164" s="143" t="s">
        <v>245</v>
      </c>
      <c r="H164" s="144">
        <v>2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223</v>
      </c>
      <c r="AT164" s="152" t="s">
        <v>159</v>
      </c>
      <c r="AU164" s="152" t="s">
        <v>80</v>
      </c>
      <c r="AY164" s="13" t="s">
        <v>157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85</v>
      </c>
      <c r="BK164" s="153">
        <f t="shared" si="19"/>
        <v>0</v>
      </c>
      <c r="BL164" s="13" t="s">
        <v>223</v>
      </c>
      <c r="BM164" s="152" t="s">
        <v>683</v>
      </c>
    </row>
    <row r="165" spans="2:65" s="1" customFormat="1" ht="16.5" customHeight="1">
      <c r="B165" s="139"/>
      <c r="C165" s="140" t="s">
        <v>327</v>
      </c>
      <c r="D165" s="140" t="s">
        <v>159</v>
      </c>
      <c r="E165" s="141" t="s">
        <v>1048</v>
      </c>
      <c r="F165" s="142" t="s">
        <v>1049</v>
      </c>
      <c r="G165" s="143" t="s">
        <v>245</v>
      </c>
      <c r="H165" s="144">
        <v>7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223</v>
      </c>
      <c r="AT165" s="152" t="s">
        <v>159</v>
      </c>
      <c r="AU165" s="152" t="s">
        <v>80</v>
      </c>
      <c r="AY165" s="13" t="s">
        <v>157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85</v>
      </c>
      <c r="BK165" s="153">
        <f t="shared" si="19"/>
        <v>0</v>
      </c>
      <c r="BL165" s="13" t="s">
        <v>223</v>
      </c>
      <c r="BM165" s="152" t="s">
        <v>691</v>
      </c>
    </row>
    <row r="166" spans="2:65" s="1" customFormat="1" ht="16.5" customHeight="1">
      <c r="B166" s="139"/>
      <c r="C166" s="140" t="s">
        <v>333</v>
      </c>
      <c r="D166" s="140" t="s">
        <v>159</v>
      </c>
      <c r="E166" s="141" t="s">
        <v>1050</v>
      </c>
      <c r="F166" s="142" t="s">
        <v>1051</v>
      </c>
      <c r="G166" s="143" t="s">
        <v>245</v>
      </c>
      <c r="H166" s="144">
        <v>9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223</v>
      </c>
      <c r="AT166" s="152" t="s">
        <v>159</v>
      </c>
      <c r="AU166" s="152" t="s">
        <v>80</v>
      </c>
      <c r="AY166" s="13" t="s">
        <v>157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85</v>
      </c>
      <c r="BK166" s="153">
        <f t="shared" si="19"/>
        <v>0</v>
      </c>
      <c r="BL166" s="13" t="s">
        <v>223</v>
      </c>
      <c r="BM166" s="152" t="s">
        <v>699</v>
      </c>
    </row>
    <row r="167" spans="2:65" s="1" customFormat="1" ht="16.5" customHeight="1">
      <c r="B167" s="139"/>
      <c r="C167" s="140" t="s">
        <v>337</v>
      </c>
      <c r="D167" s="140" t="s">
        <v>159</v>
      </c>
      <c r="E167" s="141" t="s">
        <v>1052</v>
      </c>
      <c r="F167" s="142" t="s">
        <v>1053</v>
      </c>
      <c r="G167" s="143" t="s">
        <v>245</v>
      </c>
      <c r="H167" s="144">
        <v>2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223</v>
      </c>
      <c r="AT167" s="152" t="s">
        <v>159</v>
      </c>
      <c r="AU167" s="152" t="s">
        <v>80</v>
      </c>
      <c r="AY167" s="13" t="s">
        <v>157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85</v>
      </c>
      <c r="BK167" s="153">
        <f t="shared" si="19"/>
        <v>0</v>
      </c>
      <c r="BL167" s="13" t="s">
        <v>223</v>
      </c>
      <c r="BM167" s="152" t="s">
        <v>707</v>
      </c>
    </row>
    <row r="168" spans="2:65" s="1" customFormat="1" ht="16.5" customHeight="1">
      <c r="B168" s="139"/>
      <c r="C168" s="140" t="s">
        <v>341</v>
      </c>
      <c r="D168" s="140" t="s">
        <v>159</v>
      </c>
      <c r="E168" s="141" t="s">
        <v>1054</v>
      </c>
      <c r="F168" s="142" t="s">
        <v>1055</v>
      </c>
      <c r="G168" s="143" t="s">
        <v>245</v>
      </c>
      <c r="H168" s="144">
        <v>11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223</v>
      </c>
      <c r="AT168" s="152" t="s">
        <v>159</v>
      </c>
      <c r="AU168" s="152" t="s">
        <v>80</v>
      </c>
      <c r="AY168" s="13" t="s">
        <v>157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85</v>
      </c>
      <c r="BK168" s="153">
        <f t="shared" si="19"/>
        <v>0</v>
      </c>
      <c r="BL168" s="13" t="s">
        <v>223</v>
      </c>
      <c r="BM168" s="152" t="s">
        <v>714</v>
      </c>
    </row>
    <row r="169" spans="2:65" s="1" customFormat="1" ht="16.5" customHeight="1">
      <c r="B169" s="139"/>
      <c r="C169" s="140" t="s">
        <v>345</v>
      </c>
      <c r="D169" s="140" t="s">
        <v>159</v>
      </c>
      <c r="E169" s="141" t="s">
        <v>1056</v>
      </c>
      <c r="F169" s="142" t="s">
        <v>1057</v>
      </c>
      <c r="G169" s="143" t="s">
        <v>245</v>
      </c>
      <c r="H169" s="144">
        <v>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223</v>
      </c>
      <c r="AT169" s="152" t="s">
        <v>159</v>
      </c>
      <c r="AU169" s="152" t="s">
        <v>80</v>
      </c>
      <c r="AY169" s="13" t="s">
        <v>157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85</v>
      </c>
      <c r="BK169" s="153">
        <f t="shared" si="19"/>
        <v>0</v>
      </c>
      <c r="BL169" s="13" t="s">
        <v>223</v>
      </c>
      <c r="BM169" s="152" t="s">
        <v>722</v>
      </c>
    </row>
    <row r="170" spans="2:65" s="1" customFormat="1" ht="16.5" customHeight="1">
      <c r="B170" s="139"/>
      <c r="C170" s="140" t="s">
        <v>351</v>
      </c>
      <c r="D170" s="140" t="s">
        <v>159</v>
      </c>
      <c r="E170" s="141" t="s">
        <v>1058</v>
      </c>
      <c r="F170" s="142" t="s">
        <v>1059</v>
      </c>
      <c r="G170" s="143" t="s">
        <v>245</v>
      </c>
      <c r="H170" s="144">
        <v>3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39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223</v>
      </c>
      <c r="AT170" s="152" t="s">
        <v>159</v>
      </c>
      <c r="AU170" s="152" t="s">
        <v>80</v>
      </c>
      <c r="AY170" s="13" t="s">
        <v>157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85</v>
      </c>
      <c r="BK170" s="153">
        <f t="shared" si="19"/>
        <v>0</v>
      </c>
      <c r="BL170" s="13" t="s">
        <v>223</v>
      </c>
      <c r="BM170" s="152" t="s">
        <v>730</v>
      </c>
    </row>
    <row r="171" spans="2:65" s="1" customFormat="1" ht="16.5" customHeight="1">
      <c r="B171" s="139"/>
      <c r="C171" s="140" t="s">
        <v>355</v>
      </c>
      <c r="D171" s="140" t="s">
        <v>159</v>
      </c>
      <c r="E171" s="141" t="s">
        <v>1060</v>
      </c>
      <c r="F171" s="142" t="s">
        <v>1061</v>
      </c>
      <c r="G171" s="143" t="s">
        <v>245</v>
      </c>
      <c r="H171" s="144">
        <v>37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39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223</v>
      </c>
      <c r="AT171" s="152" t="s">
        <v>159</v>
      </c>
      <c r="AU171" s="152" t="s">
        <v>80</v>
      </c>
      <c r="AY171" s="13" t="s">
        <v>157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85</v>
      </c>
      <c r="BK171" s="153">
        <f t="shared" si="19"/>
        <v>0</v>
      </c>
      <c r="BL171" s="13" t="s">
        <v>223</v>
      </c>
      <c r="BM171" s="152" t="s">
        <v>738</v>
      </c>
    </row>
    <row r="172" spans="2:65" s="1" customFormat="1" ht="16.5" customHeight="1">
      <c r="B172" s="139"/>
      <c r="C172" s="140" t="s">
        <v>359</v>
      </c>
      <c r="D172" s="140" t="s">
        <v>159</v>
      </c>
      <c r="E172" s="141" t="s">
        <v>1062</v>
      </c>
      <c r="F172" s="142" t="s">
        <v>1063</v>
      </c>
      <c r="G172" s="143" t="s">
        <v>245</v>
      </c>
      <c r="H172" s="144">
        <v>37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39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223</v>
      </c>
      <c r="AT172" s="152" t="s">
        <v>159</v>
      </c>
      <c r="AU172" s="152" t="s">
        <v>80</v>
      </c>
      <c r="AY172" s="13" t="s">
        <v>157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85</v>
      </c>
      <c r="BK172" s="153">
        <f t="shared" si="19"/>
        <v>0</v>
      </c>
      <c r="BL172" s="13" t="s">
        <v>223</v>
      </c>
      <c r="BM172" s="152" t="s">
        <v>746</v>
      </c>
    </row>
    <row r="173" spans="2:65" s="1" customFormat="1" ht="16.5" customHeight="1">
      <c r="B173" s="139"/>
      <c r="C173" s="140" t="s">
        <v>363</v>
      </c>
      <c r="D173" s="140" t="s">
        <v>159</v>
      </c>
      <c r="E173" s="141" t="s">
        <v>1064</v>
      </c>
      <c r="F173" s="142" t="s">
        <v>1065</v>
      </c>
      <c r="G173" s="143" t="s">
        <v>245</v>
      </c>
      <c r="H173" s="144">
        <v>37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39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223</v>
      </c>
      <c r="AT173" s="152" t="s">
        <v>159</v>
      </c>
      <c r="AU173" s="152" t="s">
        <v>80</v>
      </c>
      <c r="AY173" s="13" t="s">
        <v>157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85</v>
      </c>
      <c r="BK173" s="153">
        <f t="shared" si="19"/>
        <v>0</v>
      </c>
      <c r="BL173" s="13" t="s">
        <v>223</v>
      </c>
      <c r="BM173" s="152" t="s">
        <v>756</v>
      </c>
    </row>
    <row r="174" spans="2:65" s="11" customFormat="1" ht="25.9" customHeight="1">
      <c r="B174" s="127"/>
      <c r="D174" s="128" t="s">
        <v>72</v>
      </c>
      <c r="E174" s="129" t="s">
        <v>852</v>
      </c>
      <c r="F174" s="129" t="s">
        <v>1066</v>
      </c>
      <c r="I174" s="130"/>
      <c r="J174" s="131">
        <f>BK174</f>
        <v>0</v>
      </c>
      <c r="L174" s="127"/>
      <c r="M174" s="132"/>
      <c r="P174" s="133">
        <f>SUM(P175:P184)</f>
        <v>0</v>
      </c>
      <c r="R174" s="133">
        <f>SUM(R175:R184)</f>
        <v>0</v>
      </c>
      <c r="T174" s="134">
        <f>SUM(T175:T184)</f>
        <v>0</v>
      </c>
      <c r="AR174" s="128" t="s">
        <v>80</v>
      </c>
      <c r="AT174" s="135" t="s">
        <v>72</v>
      </c>
      <c r="AU174" s="135" t="s">
        <v>73</v>
      </c>
      <c r="AY174" s="128" t="s">
        <v>157</v>
      </c>
      <c r="BK174" s="136">
        <f>SUM(BK175:BK184)</f>
        <v>0</v>
      </c>
    </row>
    <row r="175" spans="2:65" s="1" customFormat="1" ht="16.5" customHeight="1">
      <c r="B175" s="139"/>
      <c r="C175" s="140" t="s">
        <v>367</v>
      </c>
      <c r="D175" s="140" t="s">
        <v>159</v>
      </c>
      <c r="E175" s="141" t="s">
        <v>1067</v>
      </c>
      <c r="F175" s="142" t="s">
        <v>1068</v>
      </c>
      <c r="G175" s="143" t="s">
        <v>436</v>
      </c>
      <c r="H175" s="144">
        <v>38</v>
      </c>
      <c r="I175" s="145"/>
      <c r="J175" s="146">
        <f t="shared" ref="J175:J184" si="20">ROUND(I175*H175,2)</f>
        <v>0</v>
      </c>
      <c r="K175" s="147"/>
      <c r="L175" s="28"/>
      <c r="M175" s="148" t="s">
        <v>1</v>
      </c>
      <c r="N175" s="149" t="s">
        <v>39</v>
      </c>
      <c r="P175" s="150">
        <f t="shared" ref="P175:P184" si="21">O175*H175</f>
        <v>0</v>
      </c>
      <c r="Q175" s="150">
        <v>0</v>
      </c>
      <c r="R175" s="150">
        <f t="shared" ref="R175:R184" si="22">Q175*H175</f>
        <v>0</v>
      </c>
      <c r="S175" s="150">
        <v>0</v>
      </c>
      <c r="T175" s="151">
        <f t="shared" ref="T175:T184" si="23">S175*H175</f>
        <v>0</v>
      </c>
      <c r="AR175" s="152" t="s">
        <v>223</v>
      </c>
      <c r="AT175" s="152" t="s">
        <v>159</v>
      </c>
      <c r="AU175" s="152" t="s">
        <v>80</v>
      </c>
      <c r="AY175" s="13" t="s">
        <v>157</v>
      </c>
      <c r="BE175" s="153">
        <f t="shared" ref="BE175:BE184" si="24">IF(N175="základná",J175,0)</f>
        <v>0</v>
      </c>
      <c r="BF175" s="153">
        <f t="shared" ref="BF175:BF184" si="25">IF(N175="znížená",J175,0)</f>
        <v>0</v>
      </c>
      <c r="BG175" s="153">
        <f t="shared" ref="BG175:BG184" si="26">IF(N175="zákl. prenesená",J175,0)</f>
        <v>0</v>
      </c>
      <c r="BH175" s="153">
        <f t="shared" ref="BH175:BH184" si="27">IF(N175="zníž. prenesená",J175,0)</f>
        <v>0</v>
      </c>
      <c r="BI175" s="153">
        <f t="shared" ref="BI175:BI184" si="28">IF(N175="nulová",J175,0)</f>
        <v>0</v>
      </c>
      <c r="BJ175" s="13" t="s">
        <v>85</v>
      </c>
      <c r="BK175" s="153">
        <f t="shared" ref="BK175:BK184" si="29">ROUND(I175*H175,2)</f>
        <v>0</v>
      </c>
      <c r="BL175" s="13" t="s">
        <v>223</v>
      </c>
      <c r="BM175" s="152" t="s">
        <v>764</v>
      </c>
    </row>
    <row r="176" spans="2:65" s="1" customFormat="1" ht="16.5" customHeight="1">
      <c r="B176" s="139"/>
      <c r="C176" s="140" t="s">
        <v>371</v>
      </c>
      <c r="D176" s="140" t="s">
        <v>159</v>
      </c>
      <c r="E176" s="141" t="s">
        <v>1069</v>
      </c>
      <c r="F176" s="142" t="s">
        <v>1070</v>
      </c>
      <c r="G176" s="143" t="s">
        <v>436</v>
      </c>
      <c r="H176" s="144">
        <v>38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39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223</v>
      </c>
      <c r="AT176" s="152" t="s">
        <v>159</v>
      </c>
      <c r="AU176" s="152" t="s">
        <v>80</v>
      </c>
      <c r="AY176" s="13" t="s">
        <v>157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85</v>
      </c>
      <c r="BK176" s="153">
        <f t="shared" si="29"/>
        <v>0</v>
      </c>
      <c r="BL176" s="13" t="s">
        <v>223</v>
      </c>
      <c r="BM176" s="152" t="s">
        <v>774</v>
      </c>
    </row>
    <row r="177" spans="2:65" s="1" customFormat="1" ht="16.5" customHeight="1">
      <c r="B177" s="139"/>
      <c r="C177" s="140" t="s">
        <v>377</v>
      </c>
      <c r="D177" s="140" t="s">
        <v>159</v>
      </c>
      <c r="E177" s="141" t="s">
        <v>1071</v>
      </c>
      <c r="F177" s="142" t="s">
        <v>1072</v>
      </c>
      <c r="G177" s="143" t="s">
        <v>436</v>
      </c>
      <c r="H177" s="144">
        <v>12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39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223</v>
      </c>
      <c r="AT177" s="152" t="s">
        <v>159</v>
      </c>
      <c r="AU177" s="152" t="s">
        <v>80</v>
      </c>
      <c r="AY177" s="13" t="s">
        <v>157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85</v>
      </c>
      <c r="BK177" s="153">
        <f t="shared" si="29"/>
        <v>0</v>
      </c>
      <c r="BL177" s="13" t="s">
        <v>223</v>
      </c>
      <c r="BM177" s="152" t="s">
        <v>781</v>
      </c>
    </row>
    <row r="178" spans="2:65" s="1" customFormat="1" ht="16.5" customHeight="1">
      <c r="B178" s="139"/>
      <c r="C178" s="140" t="s">
        <v>381</v>
      </c>
      <c r="D178" s="140" t="s">
        <v>159</v>
      </c>
      <c r="E178" s="141" t="s">
        <v>1073</v>
      </c>
      <c r="F178" s="142" t="s">
        <v>1074</v>
      </c>
      <c r="G178" s="143" t="s">
        <v>436</v>
      </c>
      <c r="H178" s="144">
        <v>12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39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223</v>
      </c>
      <c r="AT178" s="152" t="s">
        <v>159</v>
      </c>
      <c r="AU178" s="152" t="s">
        <v>80</v>
      </c>
      <c r="AY178" s="13" t="s">
        <v>157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85</v>
      </c>
      <c r="BK178" s="153">
        <f t="shared" si="29"/>
        <v>0</v>
      </c>
      <c r="BL178" s="13" t="s">
        <v>223</v>
      </c>
      <c r="BM178" s="152" t="s">
        <v>792</v>
      </c>
    </row>
    <row r="179" spans="2:65" s="1" customFormat="1" ht="16.5" customHeight="1">
      <c r="B179" s="139"/>
      <c r="C179" s="140" t="s">
        <v>387</v>
      </c>
      <c r="D179" s="140" t="s">
        <v>159</v>
      </c>
      <c r="E179" s="141" t="s">
        <v>1075</v>
      </c>
      <c r="F179" s="142" t="s">
        <v>1076</v>
      </c>
      <c r="G179" s="143" t="s">
        <v>436</v>
      </c>
      <c r="H179" s="144">
        <v>118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39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223</v>
      </c>
      <c r="AT179" s="152" t="s">
        <v>159</v>
      </c>
      <c r="AU179" s="152" t="s">
        <v>80</v>
      </c>
      <c r="AY179" s="13" t="s">
        <v>157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85</v>
      </c>
      <c r="BK179" s="153">
        <f t="shared" si="29"/>
        <v>0</v>
      </c>
      <c r="BL179" s="13" t="s">
        <v>223</v>
      </c>
      <c r="BM179" s="152" t="s">
        <v>908</v>
      </c>
    </row>
    <row r="180" spans="2:65" s="1" customFormat="1" ht="16.5" customHeight="1">
      <c r="B180" s="139"/>
      <c r="C180" s="140" t="s">
        <v>391</v>
      </c>
      <c r="D180" s="140" t="s">
        <v>159</v>
      </c>
      <c r="E180" s="141" t="s">
        <v>1077</v>
      </c>
      <c r="F180" s="142" t="s">
        <v>1078</v>
      </c>
      <c r="G180" s="143" t="s">
        <v>436</v>
      </c>
      <c r="H180" s="144">
        <v>118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39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223</v>
      </c>
      <c r="AT180" s="152" t="s">
        <v>159</v>
      </c>
      <c r="AU180" s="152" t="s">
        <v>80</v>
      </c>
      <c r="AY180" s="13" t="s">
        <v>157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85</v>
      </c>
      <c r="BK180" s="153">
        <f t="shared" si="29"/>
        <v>0</v>
      </c>
      <c r="BL180" s="13" t="s">
        <v>223</v>
      </c>
      <c r="BM180" s="152" t="s">
        <v>911</v>
      </c>
    </row>
    <row r="181" spans="2:65" s="1" customFormat="1" ht="16.5" customHeight="1">
      <c r="B181" s="139"/>
      <c r="C181" s="140" t="s">
        <v>395</v>
      </c>
      <c r="D181" s="140" t="s">
        <v>159</v>
      </c>
      <c r="E181" s="141" t="s">
        <v>1079</v>
      </c>
      <c r="F181" s="142" t="s">
        <v>1080</v>
      </c>
      <c r="G181" s="143" t="s">
        <v>436</v>
      </c>
      <c r="H181" s="144">
        <v>87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39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223</v>
      </c>
      <c r="AT181" s="152" t="s">
        <v>159</v>
      </c>
      <c r="AU181" s="152" t="s">
        <v>80</v>
      </c>
      <c r="AY181" s="13" t="s">
        <v>157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85</v>
      </c>
      <c r="BK181" s="153">
        <f t="shared" si="29"/>
        <v>0</v>
      </c>
      <c r="BL181" s="13" t="s">
        <v>223</v>
      </c>
      <c r="BM181" s="152" t="s">
        <v>914</v>
      </c>
    </row>
    <row r="182" spans="2:65" s="1" customFormat="1" ht="16.5" customHeight="1">
      <c r="B182" s="139"/>
      <c r="C182" s="140" t="s">
        <v>399</v>
      </c>
      <c r="D182" s="140" t="s">
        <v>159</v>
      </c>
      <c r="E182" s="141" t="s">
        <v>1081</v>
      </c>
      <c r="F182" s="142" t="s">
        <v>1082</v>
      </c>
      <c r="G182" s="143" t="s">
        <v>436</v>
      </c>
      <c r="H182" s="144">
        <v>87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39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223</v>
      </c>
      <c r="AT182" s="152" t="s">
        <v>159</v>
      </c>
      <c r="AU182" s="152" t="s">
        <v>80</v>
      </c>
      <c r="AY182" s="13" t="s">
        <v>157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85</v>
      </c>
      <c r="BK182" s="153">
        <f t="shared" si="29"/>
        <v>0</v>
      </c>
      <c r="BL182" s="13" t="s">
        <v>223</v>
      </c>
      <c r="BM182" s="152" t="s">
        <v>917</v>
      </c>
    </row>
    <row r="183" spans="2:65" s="1" customFormat="1" ht="16.5" customHeight="1">
      <c r="B183" s="139"/>
      <c r="C183" s="140" t="s">
        <v>403</v>
      </c>
      <c r="D183" s="140" t="s">
        <v>159</v>
      </c>
      <c r="E183" s="141" t="s">
        <v>1083</v>
      </c>
      <c r="F183" s="142" t="s">
        <v>1084</v>
      </c>
      <c r="G183" s="143" t="s">
        <v>436</v>
      </c>
      <c r="H183" s="144">
        <v>115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39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223</v>
      </c>
      <c r="AT183" s="152" t="s">
        <v>159</v>
      </c>
      <c r="AU183" s="152" t="s">
        <v>80</v>
      </c>
      <c r="AY183" s="13" t="s">
        <v>157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85</v>
      </c>
      <c r="BK183" s="153">
        <f t="shared" si="29"/>
        <v>0</v>
      </c>
      <c r="BL183" s="13" t="s">
        <v>223</v>
      </c>
      <c r="BM183" s="152" t="s">
        <v>920</v>
      </c>
    </row>
    <row r="184" spans="2:65" s="1" customFormat="1" ht="16.5" customHeight="1">
      <c r="B184" s="139"/>
      <c r="C184" s="140" t="s">
        <v>407</v>
      </c>
      <c r="D184" s="140" t="s">
        <v>159</v>
      </c>
      <c r="E184" s="141" t="s">
        <v>1085</v>
      </c>
      <c r="F184" s="142" t="s">
        <v>1086</v>
      </c>
      <c r="G184" s="143" t="s">
        <v>436</v>
      </c>
      <c r="H184" s="144">
        <v>115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39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223</v>
      </c>
      <c r="AT184" s="152" t="s">
        <v>159</v>
      </c>
      <c r="AU184" s="152" t="s">
        <v>80</v>
      </c>
      <c r="AY184" s="13" t="s">
        <v>157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85</v>
      </c>
      <c r="BK184" s="153">
        <f t="shared" si="29"/>
        <v>0</v>
      </c>
      <c r="BL184" s="13" t="s">
        <v>223</v>
      </c>
      <c r="BM184" s="152" t="s">
        <v>923</v>
      </c>
    </row>
    <row r="185" spans="2:65" s="11" customFormat="1" ht="25.9" customHeight="1">
      <c r="B185" s="127"/>
      <c r="D185" s="128" t="s">
        <v>72</v>
      </c>
      <c r="E185" s="129" t="s">
        <v>862</v>
      </c>
      <c r="F185" s="129" t="s">
        <v>1087</v>
      </c>
      <c r="I185" s="130"/>
      <c r="J185" s="131">
        <f>BK185</f>
        <v>0</v>
      </c>
      <c r="L185" s="127"/>
      <c r="M185" s="132"/>
      <c r="P185" s="133">
        <f>SUM(P186:P197)</f>
        <v>0</v>
      </c>
      <c r="R185" s="133">
        <f>SUM(R186:R197)</f>
        <v>0</v>
      </c>
      <c r="T185" s="134">
        <f>SUM(T186:T197)</f>
        <v>0</v>
      </c>
      <c r="AR185" s="128" t="s">
        <v>80</v>
      </c>
      <c r="AT185" s="135" t="s">
        <v>72</v>
      </c>
      <c r="AU185" s="135" t="s">
        <v>73</v>
      </c>
      <c r="AY185" s="128" t="s">
        <v>157</v>
      </c>
      <c r="BK185" s="136">
        <f>SUM(BK186:BK197)</f>
        <v>0</v>
      </c>
    </row>
    <row r="186" spans="2:65" s="1" customFormat="1" ht="21.75" customHeight="1">
      <c r="B186" s="139"/>
      <c r="C186" s="140" t="s">
        <v>411</v>
      </c>
      <c r="D186" s="140" t="s">
        <v>159</v>
      </c>
      <c r="E186" s="141" t="s">
        <v>1088</v>
      </c>
      <c r="F186" s="142" t="s">
        <v>930</v>
      </c>
      <c r="G186" s="143" t="s">
        <v>245</v>
      </c>
      <c r="H186" s="144">
        <v>1</v>
      </c>
      <c r="I186" s="145"/>
      <c r="J186" s="146">
        <f t="shared" ref="J186:J197" si="30">ROUND(I186*H186,2)</f>
        <v>0</v>
      </c>
      <c r="K186" s="147"/>
      <c r="L186" s="28"/>
      <c r="M186" s="148" t="s">
        <v>1</v>
      </c>
      <c r="N186" s="149" t="s">
        <v>39</v>
      </c>
      <c r="P186" s="150">
        <f t="shared" ref="P186:P197" si="31">O186*H186</f>
        <v>0</v>
      </c>
      <c r="Q186" s="150">
        <v>0</v>
      </c>
      <c r="R186" s="150">
        <f t="shared" ref="R186:R197" si="32">Q186*H186</f>
        <v>0</v>
      </c>
      <c r="S186" s="150">
        <v>0</v>
      </c>
      <c r="T186" s="151">
        <f t="shared" ref="T186:T197" si="33">S186*H186</f>
        <v>0</v>
      </c>
      <c r="AR186" s="152" t="s">
        <v>223</v>
      </c>
      <c r="AT186" s="152" t="s">
        <v>159</v>
      </c>
      <c r="AU186" s="152" t="s">
        <v>80</v>
      </c>
      <c r="AY186" s="13" t="s">
        <v>157</v>
      </c>
      <c r="BE186" s="153">
        <f t="shared" ref="BE186:BE197" si="34">IF(N186="základná",J186,0)</f>
        <v>0</v>
      </c>
      <c r="BF186" s="153">
        <f t="shared" ref="BF186:BF197" si="35">IF(N186="znížená",J186,0)</f>
        <v>0</v>
      </c>
      <c r="BG186" s="153">
        <f t="shared" ref="BG186:BG197" si="36">IF(N186="zákl. prenesená",J186,0)</f>
        <v>0</v>
      </c>
      <c r="BH186" s="153">
        <f t="shared" ref="BH186:BH197" si="37">IF(N186="zníž. prenesená",J186,0)</f>
        <v>0</v>
      </c>
      <c r="BI186" s="153">
        <f t="shared" ref="BI186:BI197" si="38">IF(N186="nulová",J186,0)</f>
        <v>0</v>
      </c>
      <c r="BJ186" s="13" t="s">
        <v>85</v>
      </c>
      <c r="BK186" s="153">
        <f t="shared" ref="BK186:BK197" si="39">ROUND(I186*H186,2)</f>
        <v>0</v>
      </c>
      <c r="BL186" s="13" t="s">
        <v>223</v>
      </c>
      <c r="BM186" s="152" t="s">
        <v>926</v>
      </c>
    </row>
    <row r="187" spans="2:65" s="1" customFormat="1" ht="24.2" customHeight="1">
      <c r="B187" s="139"/>
      <c r="C187" s="140" t="s">
        <v>415</v>
      </c>
      <c r="D187" s="140" t="s">
        <v>159</v>
      </c>
      <c r="E187" s="141" t="s">
        <v>1089</v>
      </c>
      <c r="F187" s="142" t="s">
        <v>939</v>
      </c>
      <c r="G187" s="143" t="s">
        <v>245</v>
      </c>
      <c r="H187" s="144">
        <v>1</v>
      </c>
      <c r="I187" s="145"/>
      <c r="J187" s="146">
        <f t="shared" si="30"/>
        <v>0</v>
      </c>
      <c r="K187" s="147"/>
      <c r="L187" s="28"/>
      <c r="M187" s="148" t="s">
        <v>1</v>
      </c>
      <c r="N187" s="149" t="s">
        <v>39</v>
      </c>
      <c r="P187" s="150">
        <f t="shared" si="31"/>
        <v>0</v>
      </c>
      <c r="Q187" s="150">
        <v>0</v>
      </c>
      <c r="R187" s="150">
        <f t="shared" si="32"/>
        <v>0</v>
      </c>
      <c r="S187" s="150">
        <v>0</v>
      </c>
      <c r="T187" s="151">
        <f t="shared" si="33"/>
        <v>0</v>
      </c>
      <c r="AR187" s="152" t="s">
        <v>223</v>
      </c>
      <c r="AT187" s="152" t="s">
        <v>159</v>
      </c>
      <c r="AU187" s="152" t="s">
        <v>80</v>
      </c>
      <c r="AY187" s="13" t="s">
        <v>157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85</v>
      </c>
      <c r="BK187" s="153">
        <f t="shared" si="39"/>
        <v>0</v>
      </c>
      <c r="BL187" s="13" t="s">
        <v>223</v>
      </c>
      <c r="BM187" s="152" t="s">
        <v>931</v>
      </c>
    </row>
    <row r="188" spans="2:65" s="1" customFormat="1" ht="16.5" customHeight="1">
      <c r="B188" s="139"/>
      <c r="C188" s="140" t="s">
        <v>419</v>
      </c>
      <c r="D188" s="140" t="s">
        <v>159</v>
      </c>
      <c r="E188" s="141" t="s">
        <v>1090</v>
      </c>
      <c r="F188" s="142" t="s">
        <v>1091</v>
      </c>
      <c r="G188" s="143" t="s">
        <v>245</v>
      </c>
      <c r="H188" s="144">
        <v>1</v>
      </c>
      <c r="I188" s="145"/>
      <c r="J188" s="146">
        <f t="shared" si="30"/>
        <v>0</v>
      </c>
      <c r="K188" s="147"/>
      <c r="L188" s="28"/>
      <c r="M188" s="148" t="s">
        <v>1</v>
      </c>
      <c r="N188" s="149" t="s">
        <v>39</v>
      </c>
      <c r="P188" s="150">
        <f t="shared" si="31"/>
        <v>0</v>
      </c>
      <c r="Q188" s="150">
        <v>0</v>
      </c>
      <c r="R188" s="150">
        <f t="shared" si="32"/>
        <v>0</v>
      </c>
      <c r="S188" s="150">
        <v>0</v>
      </c>
      <c r="T188" s="151">
        <f t="shared" si="33"/>
        <v>0</v>
      </c>
      <c r="AR188" s="152" t="s">
        <v>223</v>
      </c>
      <c r="AT188" s="152" t="s">
        <v>159</v>
      </c>
      <c r="AU188" s="152" t="s">
        <v>80</v>
      </c>
      <c r="AY188" s="13" t="s">
        <v>157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85</v>
      </c>
      <c r="BK188" s="153">
        <f t="shared" si="39"/>
        <v>0</v>
      </c>
      <c r="BL188" s="13" t="s">
        <v>223</v>
      </c>
      <c r="BM188" s="152" t="s">
        <v>934</v>
      </c>
    </row>
    <row r="189" spans="2:65" s="1" customFormat="1" ht="16.5" customHeight="1">
      <c r="B189" s="139"/>
      <c r="C189" s="140" t="s">
        <v>423</v>
      </c>
      <c r="D189" s="140" t="s">
        <v>159</v>
      </c>
      <c r="E189" s="141" t="s">
        <v>1092</v>
      </c>
      <c r="F189" s="142" t="s">
        <v>1093</v>
      </c>
      <c r="G189" s="143" t="s">
        <v>245</v>
      </c>
      <c r="H189" s="144">
        <v>1</v>
      </c>
      <c r="I189" s="145"/>
      <c r="J189" s="146">
        <f t="shared" si="30"/>
        <v>0</v>
      </c>
      <c r="K189" s="147"/>
      <c r="L189" s="28"/>
      <c r="M189" s="148" t="s">
        <v>1</v>
      </c>
      <c r="N189" s="149" t="s">
        <v>39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0</v>
      </c>
      <c r="T189" s="151">
        <f t="shared" si="33"/>
        <v>0</v>
      </c>
      <c r="AR189" s="152" t="s">
        <v>223</v>
      </c>
      <c r="AT189" s="152" t="s">
        <v>159</v>
      </c>
      <c r="AU189" s="152" t="s">
        <v>80</v>
      </c>
      <c r="AY189" s="13" t="s">
        <v>157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85</v>
      </c>
      <c r="BK189" s="153">
        <f t="shared" si="39"/>
        <v>0</v>
      </c>
      <c r="BL189" s="13" t="s">
        <v>223</v>
      </c>
      <c r="BM189" s="152" t="s">
        <v>937</v>
      </c>
    </row>
    <row r="190" spans="2:65" s="1" customFormat="1" ht="16.5" customHeight="1">
      <c r="B190" s="139"/>
      <c r="C190" s="140" t="s">
        <v>429</v>
      </c>
      <c r="D190" s="140" t="s">
        <v>159</v>
      </c>
      <c r="E190" s="141" t="s">
        <v>1094</v>
      </c>
      <c r="F190" s="142" t="s">
        <v>1095</v>
      </c>
      <c r="G190" s="143" t="s">
        <v>245</v>
      </c>
      <c r="H190" s="144">
        <v>1</v>
      </c>
      <c r="I190" s="145"/>
      <c r="J190" s="146">
        <f t="shared" si="30"/>
        <v>0</v>
      </c>
      <c r="K190" s="147"/>
      <c r="L190" s="28"/>
      <c r="M190" s="148" t="s">
        <v>1</v>
      </c>
      <c r="N190" s="149" t="s">
        <v>39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223</v>
      </c>
      <c r="AT190" s="152" t="s">
        <v>159</v>
      </c>
      <c r="AU190" s="152" t="s">
        <v>80</v>
      </c>
      <c r="AY190" s="13" t="s">
        <v>157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85</v>
      </c>
      <c r="BK190" s="153">
        <f t="shared" si="39"/>
        <v>0</v>
      </c>
      <c r="BL190" s="13" t="s">
        <v>223</v>
      </c>
      <c r="BM190" s="152" t="s">
        <v>940</v>
      </c>
    </row>
    <row r="191" spans="2:65" s="1" customFormat="1" ht="16.5" customHeight="1">
      <c r="B191" s="139"/>
      <c r="C191" s="140" t="s">
        <v>433</v>
      </c>
      <c r="D191" s="140" t="s">
        <v>159</v>
      </c>
      <c r="E191" s="141" t="s">
        <v>1096</v>
      </c>
      <c r="F191" s="142" t="s">
        <v>1097</v>
      </c>
      <c r="G191" s="143" t="s">
        <v>245</v>
      </c>
      <c r="H191" s="144">
        <v>1</v>
      </c>
      <c r="I191" s="145"/>
      <c r="J191" s="146">
        <f t="shared" si="30"/>
        <v>0</v>
      </c>
      <c r="K191" s="147"/>
      <c r="L191" s="28"/>
      <c r="M191" s="148" t="s">
        <v>1</v>
      </c>
      <c r="N191" s="149" t="s">
        <v>39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0</v>
      </c>
      <c r="T191" s="151">
        <f t="shared" si="33"/>
        <v>0</v>
      </c>
      <c r="AR191" s="152" t="s">
        <v>223</v>
      </c>
      <c r="AT191" s="152" t="s">
        <v>159</v>
      </c>
      <c r="AU191" s="152" t="s">
        <v>80</v>
      </c>
      <c r="AY191" s="13" t="s">
        <v>157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85</v>
      </c>
      <c r="BK191" s="153">
        <f t="shared" si="39"/>
        <v>0</v>
      </c>
      <c r="BL191" s="13" t="s">
        <v>223</v>
      </c>
      <c r="BM191" s="152" t="s">
        <v>943</v>
      </c>
    </row>
    <row r="192" spans="2:65" s="1" customFormat="1" ht="33" customHeight="1">
      <c r="B192" s="139"/>
      <c r="C192" s="140" t="s">
        <v>438</v>
      </c>
      <c r="D192" s="140" t="s">
        <v>159</v>
      </c>
      <c r="E192" s="141" t="s">
        <v>1098</v>
      </c>
      <c r="F192" s="142" t="s">
        <v>1099</v>
      </c>
      <c r="G192" s="143" t="s">
        <v>245</v>
      </c>
      <c r="H192" s="144">
        <v>1</v>
      </c>
      <c r="I192" s="145"/>
      <c r="J192" s="146">
        <f t="shared" si="30"/>
        <v>0</v>
      </c>
      <c r="K192" s="147"/>
      <c r="L192" s="28"/>
      <c r="M192" s="148" t="s">
        <v>1</v>
      </c>
      <c r="N192" s="149" t="s">
        <v>39</v>
      </c>
      <c r="P192" s="150">
        <f t="shared" si="31"/>
        <v>0</v>
      </c>
      <c r="Q192" s="150">
        <v>0</v>
      </c>
      <c r="R192" s="150">
        <f t="shared" si="32"/>
        <v>0</v>
      </c>
      <c r="S192" s="150">
        <v>0</v>
      </c>
      <c r="T192" s="151">
        <f t="shared" si="33"/>
        <v>0</v>
      </c>
      <c r="AR192" s="152" t="s">
        <v>223</v>
      </c>
      <c r="AT192" s="152" t="s">
        <v>159</v>
      </c>
      <c r="AU192" s="152" t="s">
        <v>80</v>
      </c>
      <c r="AY192" s="13" t="s">
        <v>157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85</v>
      </c>
      <c r="BK192" s="153">
        <f t="shared" si="39"/>
        <v>0</v>
      </c>
      <c r="BL192" s="13" t="s">
        <v>223</v>
      </c>
      <c r="BM192" s="152" t="s">
        <v>946</v>
      </c>
    </row>
    <row r="193" spans="2:65" s="1" customFormat="1" ht="16.5" customHeight="1">
      <c r="B193" s="139"/>
      <c r="C193" s="140" t="s">
        <v>444</v>
      </c>
      <c r="D193" s="140" t="s">
        <v>159</v>
      </c>
      <c r="E193" s="141" t="s">
        <v>1100</v>
      </c>
      <c r="F193" s="142" t="s">
        <v>1101</v>
      </c>
      <c r="G193" s="143" t="s">
        <v>245</v>
      </c>
      <c r="H193" s="144">
        <v>1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39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</v>
      </c>
      <c r="T193" s="151">
        <f t="shared" si="33"/>
        <v>0</v>
      </c>
      <c r="AR193" s="152" t="s">
        <v>223</v>
      </c>
      <c r="AT193" s="152" t="s">
        <v>159</v>
      </c>
      <c r="AU193" s="152" t="s">
        <v>80</v>
      </c>
      <c r="AY193" s="13" t="s">
        <v>157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85</v>
      </c>
      <c r="BK193" s="153">
        <f t="shared" si="39"/>
        <v>0</v>
      </c>
      <c r="BL193" s="13" t="s">
        <v>223</v>
      </c>
      <c r="BM193" s="152" t="s">
        <v>949</v>
      </c>
    </row>
    <row r="194" spans="2:65" s="1" customFormat="1" ht="16.5" customHeight="1">
      <c r="B194" s="139"/>
      <c r="C194" s="140" t="s">
        <v>645</v>
      </c>
      <c r="D194" s="140" t="s">
        <v>159</v>
      </c>
      <c r="E194" s="141" t="s">
        <v>1102</v>
      </c>
      <c r="F194" s="142" t="s">
        <v>1103</v>
      </c>
      <c r="G194" s="143" t="s">
        <v>245</v>
      </c>
      <c r="H194" s="144">
        <v>1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39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223</v>
      </c>
      <c r="AT194" s="152" t="s">
        <v>159</v>
      </c>
      <c r="AU194" s="152" t="s">
        <v>80</v>
      </c>
      <c r="AY194" s="13" t="s">
        <v>157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85</v>
      </c>
      <c r="BK194" s="153">
        <f t="shared" si="39"/>
        <v>0</v>
      </c>
      <c r="BL194" s="13" t="s">
        <v>223</v>
      </c>
      <c r="BM194" s="152" t="s">
        <v>952</v>
      </c>
    </row>
    <row r="195" spans="2:65" s="1" customFormat="1" ht="16.5" customHeight="1">
      <c r="B195" s="139"/>
      <c r="C195" s="140" t="s">
        <v>649</v>
      </c>
      <c r="D195" s="140" t="s">
        <v>159</v>
      </c>
      <c r="E195" s="141" t="s">
        <v>1104</v>
      </c>
      <c r="F195" s="142" t="s">
        <v>1105</v>
      </c>
      <c r="G195" s="143" t="s">
        <v>245</v>
      </c>
      <c r="H195" s="144">
        <v>1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39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223</v>
      </c>
      <c r="AT195" s="152" t="s">
        <v>159</v>
      </c>
      <c r="AU195" s="152" t="s">
        <v>80</v>
      </c>
      <c r="AY195" s="13" t="s">
        <v>157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85</v>
      </c>
      <c r="BK195" s="153">
        <f t="shared" si="39"/>
        <v>0</v>
      </c>
      <c r="BL195" s="13" t="s">
        <v>223</v>
      </c>
      <c r="BM195" s="152" t="s">
        <v>955</v>
      </c>
    </row>
    <row r="196" spans="2:65" s="1" customFormat="1" ht="16.5" customHeight="1">
      <c r="B196" s="139"/>
      <c r="C196" s="140" t="s">
        <v>653</v>
      </c>
      <c r="D196" s="140" t="s">
        <v>159</v>
      </c>
      <c r="E196" s="141" t="s">
        <v>1106</v>
      </c>
      <c r="F196" s="142" t="s">
        <v>960</v>
      </c>
      <c r="G196" s="143" t="s">
        <v>245</v>
      </c>
      <c r="H196" s="144">
        <v>1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39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223</v>
      </c>
      <c r="AT196" s="152" t="s">
        <v>159</v>
      </c>
      <c r="AU196" s="152" t="s">
        <v>80</v>
      </c>
      <c r="AY196" s="13" t="s">
        <v>157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85</v>
      </c>
      <c r="BK196" s="153">
        <f t="shared" si="39"/>
        <v>0</v>
      </c>
      <c r="BL196" s="13" t="s">
        <v>223</v>
      </c>
      <c r="BM196" s="152" t="s">
        <v>958</v>
      </c>
    </row>
    <row r="197" spans="2:65" s="1" customFormat="1" ht="16.5" customHeight="1">
      <c r="B197" s="139"/>
      <c r="C197" s="140" t="s">
        <v>657</v>
      </c>
      <c r="D197" s="140" t="s">
        <v>159</v>
      </c>
      <c r="E197" s="141" t="s">
        <v>1107</v>
      </c>
      <c r="F197" s="142" t="s">
        <v>963</v>
      </c>
      <c r="G197" s="143" t="s">
        <v>245</v>
      </c>
      <c r="H197" s="144">
        <v>1</v>
      </c>
      <c r="I197" s="145"/>
      <c r="J197" s="146">
        <f t="shared" si="30"/>
        <v>0</v>
      </c>
      <c r="K197" s="147"/>
      <c r="L197" s="28"/>
      <c r="M197" s="166" t="s">
        <v>1</v>
      </c>
      <c r="N197" s="167" t="s">
        <v>39</v>
      </c>
      <c r="O197" s="168"/>
      <c r="P197" s="169">
        <f t="shared" si="31"/>
        <v>0</v>
      </c>
      <c r="Q197" s="169">
        <v>0</v>
      </c>
      <c r="R197" s="169">
        <f t="shared" si="32"/>
        <v>0</v>
      </c>
      <c r="S197" s="169">
        <v>0</v>
      </c>
      <c r="T197" s="170">
        <f t="shared" si="33"/>
        <v>0</v>
      </c>
      <c r="AR197" s="152" t="s">
        <v>223</v>
      </c>
      <c r="AT197" s="152" t="s">
        <v>159</v>
      </c>
      <c r="AU197" s="152" t="s">
        <v>80</v>
      </c>
      <c r="AY197" s="13" t="s">
        <v>157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85</v>
      </c>
      <c r="BK197" s="153">
        <f t="shared" si="39"/>
        <v>0</v>
      </c>
      <c r="BL197" s="13" t="s">
        <v>223</v>
      </c>
      <c r="BM197" s="152" t="s">
        <v>961</v>
      </c>
    </row>
    <row r="198" spans="2:65" s="1" customFormat="1" ht="6.95" customHeight="1">
      <c r="B198" s="43"/>
      <c r="C198" s="44"/>
      <c r="D198" s="44"/>
      <c r="E198" s="44"/>
      <c r="F198" s="44"/>
      <c r="G198" s="44"/>
      <c r="H198" s="44"/>
      <c r="I198" s="44"/>
      <c r="J198" s="44"/>
      <c r="K198" s="44"/>
      <c r="L198" s="28"/>
    </row>
  </sheetData>
  <autoFilter ref="C123:K197" xr:uid="{00000000-0009-0000-0000-000004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8" t="s">
        <v>117</v>
      </c>
      <c r="F9" s="220"/>
      <c r="G9" s="220"/>
      <c r="H9" s="220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6" t="s">
        <v>1108</v>
      </c>
      <c r="F11" s="220"/>
      <c r="G11" s="220"/>
      <c r="H11" s="220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1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33</v>
      </c>
      <c r="J32" s="65">
        <f>ROUND(J120,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5" customHeight="1">
      <c r="B35" s="28"/>
      <c r="D35" s="54" t="s">
        <v>37</v>
      </c>
      <c r="E35" s="33" t="s">
        <v>38</v>
      </c>
      <c r="F35" s="95">
        <f>ROUND((SUM(BE120:BE173)),  2)</f>
        <v>0</v>
      </c>
      <c r="G35" s="96"/>
      <c r="H35" s="96"/>
      <c r="I35" s="97">
        <v>0.23</v>
      </c>
      <c r="J35" s="95">
        <f>ROUND(((SUM(BE120:BE173))*I35),  2)</f>
        <v>0</v>
      </c>
      <c r="L35" s="28"/>
    </row>
    <row r="36" spans="2:12" s="1" customFormat="1" ht="14.45" customHeight="1">
      <c r="B36" s="28"/>
      <c r="E36" s="33" t="s">
        <v>39</v>
      </c>
      <c r="F36" s="84">
        <f>ROUND((SUM(BF120:BF173)),  2)</f>
        <v>0</v>
      </c>
      <c r="I36" s="98">
        <v>0.23</v>
      </c>
      <c r="J36" s="84">
        <f>ROUND(((SUM(BF120:BF173))*I36),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4">
        <f>ROUND((SUM(BG120:BG173)),  2)</f>
        <v>0</v>
      </c>
      <c r="I37" s="98">
        <v>0.23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4">
        <f>ROUND((SUM(BH120:BH173)),  2)</f>
        <v>0</v>
      </c>
      <c r="I38" s="98">
        <v>0.23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42</v>
      </c>
      <c r="F39" s="95">
        <f>ROUND((SUM(BI120:BI173)),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8" t="s">
        <v>117</v>
      </c>
      <c r="F87" s="220"/>
      <c r="G87" s="220"/>
      <c r="H87" s="220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6" t="str">
        <f>E11</f>
        <v>04 - Elektroinštalácia (vrátane SO 200, SO 300)</v>
      </c>
      <c r="F89" s="220"/>
      <c r="G89" s="220"/>
      <c r="H89" s="220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Kolárovo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Futbalový klub Kolárovo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123</v>
      </c>
      <c r="D96" s="99"/>
      <c r="E96" s="99"/>
      <c r="F96" s="99"/>
      <c r="G96" s="99"/>
      <c r="H96" s="99"/>
      <c r="I96" s="99"/>
      <c r="J96" s="108" t="s">
        <v>124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125</v>
      </c>
      <c r="J98" s="65">
        <f>J120</f>
        <v>0</v>
      </c>
      <c r="L98" s="28"/>
      <c r="AU98" s="13" t="s">
        <v>126</v>
      </c>
    </row>
    <row r="99" spans="2:47" s="1" customFormat="1" ht="21.75" customHeight="1">
      <c r="B99" s="28"/>
      <c r="L99" s="28"/>
    </row>
    <row r="100" spans="2:47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47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47" s="1" customFormat="1" ht="24.95" customHeight="1">
      <c r="B105" s="28"/>
      <c r="C105" s="17" t="s">
        <v>143</v>
      </c>
      <c r="L105" s="28"/>
    </row>
    <row r="106" spans="2:47" s="1" customFormat="1" ht="6.95" customHeight="1">
      <c r="B106" s="28"/>
      <c r="L106" s="28"/>
    </row>
    <row r="107" spans="2:47" s="1" customFormat="1" ht="12" customHeight="1">
      <c r="B107" s="28"/>
      <c r="C107" s="23" t="s">
        <v>15</v>
      </c>
      <c r="L107" s="28"/>
    </row>
    <row r="108" spans="2:47" s="1" customFormat="1" ht="26.25" customHeight="1">
      <c r="B108" s="28"/>
      <c r="E108" s="218" t="str">
        <f>E7</f>
        <v>Zníženie energetickej náročnosti a rekonštrukcia budov športového areálu</v>
      </c>
      <c r="F108" s="219"/>
      <c r="G108" s="219"/>
      <c r="H108" s="219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218" t="s">
        <v>117</v>
      </c>
      <c r="F110" s="220"/>
      <c r="G110" s="220"/>
      <c r="H110" s="220"/>
      <c r="L110" s="28"/>
    </row>
    <row r="111" spans="2:47" s="1" customFormat="1" ht="12" customHeight="1">
      <c r="B111" s="28"/>
      <c r="C111" s="23" t="s">
        <v>118</v>
      </c>
      <c r="L111" s="28"/>
    </row>
    <row r="112" spans="2:47" s="1" customFormat="1" ht="16.5" customHeight="1">
      <c r="B112" s="28"/>
      <c r="E112" s="176" t="str">
        <f>E11</f>
        <v>04 - Elektroinštalácia (vrátane SO 200, SO 300)</v>
      </c>
      <c r="F112" s="220"/>
      <c r="G112" s="220"/>
      <c r="H112" s="220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F14</f>
        <v>Kolárovo</v>
      </c>
      <c r="I114" s="23" t="s">
        <v>21</v>
      </c>
      <c r="J114" s="51" t="str">
        <f>IF(J14="","",J14)</f>
        <v>Vyplň údaj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22</v>
      </c>
      <c r="F116" s="21" t="str">
        <f>E17</f>
        <v>Futbalový klub Kolárovo</v>
      </c>
      <c r="I116" s="23" t="s">
        <v>28</v>
      </c>
      <c r="J116" s="26" t="str">
        <f>E23</f>
        <v xml:space="preserve"> </v>
      </c>
      <c r="L116" s="28"/>
    </row>
    <row r="117" spans="2:65" s="1" customFormat="1" ht="15.2" customHeight="1">
      <c r="B117" s="28"/>
      <c r="C117" s="23" t="s">
        <v>26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8"/>
      <c r="C119" s="119" t="s">
        <v>144</v>
      </c>
      <c r="D119" s="120" t="s">
        <v>58</v>
      </c>
      <c r="E119" s="120" t="s">
        <v>54</v>
      </c>
      <c r="F119" s="120" t="s">
        <v>55</v>
      </c>
      <c r="G119" s="120" t="s">
        <v>145</v>
      </c>
      <c r="H119" s="120" t="s">
        <v>146</v>
      </c>
      <c r="I119" s="120" t="s">
        <v>147</v>
      </c>
      <c r="J119" s="121" t="s">
        <v>124</v>
      </c>
      <c r="K119" s="122" t="s">
        <v>148</v>
      </c>
      <c r="L119" s="118"/>
      <c r="M119" s="58" t="s">
        <v>1</v>
      </c>
      <c r="N119" s="59" t="s">
        <v>37</v>
      </c>
      <c r="O119" s="59" t="s">
        <v>149</v>
      </c>
      <c r="P119" s="59" t="s">
        <v>150</v>
      </c>
      <c r="Q119" s="59" t="s">
        <v>151</v>
      </c>
      <c r="R119" s="59" t="s">
        <v>152</v>
      </c>
      <c r="S119" s="59" t="s">
        <v>153</v>
      </c>
      <c r="T119" s="60" t="s">
        <v>154</v>
      </c>
    </row>
    <row r="120" spans="2:65" s="1" customFormat="1" ht="22.9" customHeight="1">
      <c r="B120" s="28"/>
      <c r="C120" s="63" t="s">
        <v>125</v>
      </c>
      <c r="J120" s="123">
        <f>BK120</f>
        <v>0</v>
      </c>
      <c r="L120" s="28"/>
      <c r="M120" s="61"/>
      <c r="N120" s="52"/>
      <c r="O120" s="52"/>
      <c r="P120" s="124">
        <f>SUM(P121:P173)</f>
        <v>0</v>
      </c>
      <c r="Q120" s="52"/>
      <c r="R120" s="124">
        <f>SUM(R121:R173)</f>
        <v>0</v>
      </c>
      <c r="S120" s="52"/>
      <c r="T120" s="125">
        <f>SUM(T121:T173)</f>
        <v>0</v>
      </c>
      <c r="AT120" s="13" t="s">
        <v>72</v>
      </c>
      <c r="AU120" s="13" t="s">
        <v>126</v>
      </c>
      <c r="BK120" s="126">
        <f>SUM(BK121:BK173)</f>
        <v>0</v>
      </c>
    </row>
    <row r="121" spans="2:65" s="1" customFormat="1" ht="24.2" customHeight="1">
      <c r="B121" s="139"/>
      <c r="C121" s="140" t="s">
        <v>80</v>
      </c>
      <c r="D121" s="140" t="s">
        <v>159</v>
      </c>
      <c r="E121" s="141" t="s">
        <v>1109</v>
      </c>
      <c r="F121" s="142" t="s">
        <v>1110</v>
      </c>
      <c r="G121" s="143" t="s">
        <v>245</v>
      </c>
      <c r="H121" s="144">
        <v>28</v>
      </c>
      <c r="I121" s="145"/>
      <c r="J121" s="146">
        <f t="shared" ref="J121:J152" si="0">ROUND(I121*H121,2)</f>
        <v>0</v>
      </c>
      <c r="K121" s="147"/>
      <c r="L121" s="28"/>
      <c r="M121" s="148" t="s">
        <v>1</v>
      </c>
      <c r="N121" s="149" t="s">
        <v>39</v>
      </c>
      <c r="P121" s="150">
        <f t="shared" ref="P121:P152" si="1">O121*H121</f>
        <v>0</v>
      </c>
      <c r="Q121" s="150">
        <v>0</v>
      </c>
      <c r="R121" s="150">
        <f t="shared" ref="R121:R152" si="2">Q121*H121</f>
        <v>0</v>
      </c>
      <c r="S121" s="150">
        <v>0</v>
      </c>
      <c r="T121" s="151">
        <f t="shared" ref="T121:T152" si="3">S121*H121</f>
        <v>0</v>
      </c>
      <c r="AR121" s="152" t="s">
        <v>438</v>
      </c>
      <c r="AT121" s="152" t="s">
        <v>159</v>
      </c>
      <c r="AU121" s="152" t="s">
        <v>73</v>
      </c>
      <c r="AY121" s="13" t="s">
        <v>157</v>
      </c>
      <c r="BE121" s="153">
        <f t="shared" ref="BE121:BE152" si="4">IF(N121="základná",J121,0)</f>
        <v>0</v>
      </c>
      <c r="BF121" s="153">
        <f t="shared" ref="BF121:BF152" si="5">IF(N121="znížená",J121,0)</f>
        <v>0</v>
      </c>
      <c r="BG121" s="153">
        <f t="shared" ref="BG121:BG152" si="6">IF(N121="zákl. prenesená",J121,0)</f>
        <v>0</v>
      </c>
      <c r="BH121" s="153">
        <f t="shared" ref="BH121:BH152" si="7">IF(N121="zníž. prenesená",J121,0)</f>
        <v>0</v>
      </c>
      <c r="BI121" s="153">
        <f t="shared" ref="BI121:BI152" si="8">IF(N121="nulová",J121,0)</f>
        <v>0</v>
      </c>
      <c r="BJ121" s="13" t="s">
        <v>85</v>
      </c>
      <c r="BK121" s="153">
        <f t="shared" ref="BK121:BK152" si="9">ROUND(I121*H121,2)</f>
        <v>0</v>
      </c>
      <c r="BL121" s="13" t="s">
        <v>438</v>
      </c>
      <c r="BM121" s="152" t="s">
        <v>85</v>
      </c>
    </row>
    <row r="122" spans="2:65" s="1" customFormat="1" ht="24.2" customHeight="1">
      <c r="B122" s="139"/>
      <c r="C122" s="140" t="s">
        <v>85</v>
      </c>
      <c r="D122" s="140" t="s">
        <v>159</v>
      </c>
      <c r="E122" s="141" t="s">
        <v>1111</v>
      </c>
      <c r="F122" s="142" t="s">
        <v>1112</v>
      </c>
      <c r="G122" s="143" t="s">
        <v>245</v>
      </c>
      <c r="H122" s="144">
        <v>2</v>
      </c>
      <c r="I122" s="145"/>
      <c r="J122" s="146">
        <f t="shared" si="0"/>
        <v>0</v>
      </c>
      <c r="K122" s="147"/>
      <c r="L122" s="28"/>
      <c r="M122" s="148" t="s">
        <v>1</v>
      </c>
      <c r="N122" s="149" t="s">
        <v>39</v>
      </c>
      <c r="P122" s="150">
        <f t="shared" si="1"/>
        <v>0</v>
      </c>
      <c r="Q122" s="150">
        <v>0</v>
      </c>
      <c r="R122" s="150">
        <f t="shared" si="2"/>
        <v>0</v>
      </c>
      <c r="S122" s="150">
        <v>0</v>
      </c>
      <c r="T122" s="151">
        <f t="shared" si="3"/>
        <v>0</v>
      </c>
      <c r="AR122" s="152" t="s">
        <v>438</v>
      </c>
      <c r="AT122" s="152" t="s">
        <v>159</v>
      </c>
      <c r="AU122" s="152" t="s">
        <v>73</v>
      </c>
      <c r="AY122" s="13" t="s">
        <v>157</v>
      </c>
      <c r="BE122" s="153">
        <f t="shared" si="4"/>
        <v>0</v>
      </c>
      <c r="BF122" s="153">
        <f t="shared" si="5"/>
        <v>0</v>
      </c>
      <c r="BG122" s="153">
        <f t="shared" si="6"/>
        <v>0</v>
      </c>
      <c r="BH122" s="153">
        <f t="shared" si="7"/>
        <v>0</v>
      </c>
      <c r="BI122" s="153">
        <f t="shared" si="8"/>
        <v>0</v>
      </c>
      <c r="BJ122" s="13" t="s">
        <v>85</v>
      </c>
      <c r="BK122" s="153">
        <f t="shared" si="9"/>
        <v>0</v>
      </c>
      <c r="BL122" s="13" t="s">
        <v>438</v>
      </c>
      <c r="BM122" s="152" t="s">
        <v>163</v>
      </c>
    </row>
    <row r="123" spans="2:65" s="1" customFormat="1" ht="24.2" customHeight="1">
      <c r="B123" s="139"/>
      <c r="C123" s="140" t="s">
        <v>90</v>
      </c>
      <c r="D123" s="140" t="s">
        <v>159</v>
      </c>
      <c r="E123" s="141" t="s">
        <v>1113</v>
      </c>
      <c r="F123" s="142" t="s">
        <v>1114</v>
      </c>
      <c r="G123" s="143" t="s">
        <v>245</v>
      </c>
      <c r="H123" s="144">
        <v>7</v>
      </c>
      <c r="I123" s="145"/>
      <c r="J123" s="146">
        <f t="shared" si="0"/>
        <v>0</v>
      </c>
      <c r="K123" s="147"/>
      <c r="L123" s="28"/>
      <c r="M123" s="148" t="s">
        <v>1</v>
      </c>
      <c r="N123" s="149" t="s">
        <v>39</v>
      </c>
      <c r="P123" s="150">
        <f t="shared" si="1"/>
        <v>0</v>
      </c>
      <c r="Q123" s="150">
        <v>0</v>
      </c>
      <c r="R123" s="150">
        <f t="shared" si="2"/>
        <v>0</v>
      </c>
      <c r="S123" s="150">
        <v>0</v>
      </c>
      <c r="T123" s="151">
        <f t="shared" si="3"/>
        <v>0</v>
      </c>
      <c r="AR123" s="152" t="s">
        <v>438</v>
      </c>
      <c r="AT123" s="152" t="s">
        <v>159</v>
      </c>
      <c r="AU123" s="152" t="s">
        <v>73</v>
      </c>
      <c r="AY123" s="13" t="s">
        <v>157</v>
      </c>
      <c r="BE123" s="153">
        <f t="shared" si="4"/>
        <v>0</v>
      </c>
      <c r="BF123" s="153">
        <f t="shared" si="5"/>
        <v>0</v>
      </c>
      <c r="BG123" s="153">
        <f t="shared" si="6"/>
        <v>0</v>
      </c>
      <c r="BH123" s="153">
        <f t="shared" si="7"/>
        <v>0</v>
      </c>
      <c r="BI123" s="153">
        <f t="shared" si="8"/>
        <v>0</v>
      </c>
      <c r="BJ123" s="13" t="s">
        <v>85</v>
      </c>
      <c r="BK123" s="153">
        <f t="shared" si="9"/>
        <v>0</v>
      </c>
      <c r="BL123" s="13" t="s">
        <v>438</v>
      </c>
      <c r="BM123" s="152" t="s">
        <v>178</v>
      </c>
    </row>
    <row r="124" spans="2:65" s="1" customFormat="1" ht="24.2" customHeight="1">
      <c r="B124" s="139"/>
      <c r="C124" s="140" t="s">
        <v>163</v>
      </c>
      <c r="D124" s="140" t="s">
        <v>159</v>
      </c>
      <c r="E124" s="141" t="s">
        <v>1115</v>
      </c>
      <c r="F124" s="142" t="s">
        <v>1116</v>
      </c>
      <c r="G124" s="143" t="s">
        <v>245</v>
      </c>
      <c r="H124" s="144">
        <v>8</v>
      </c>
      <c r="I124" s="145"/>
      <c r="J124" s="146">
        <f t="shared" si="0"/>
        <v>0</v>
      </c>
      <c r="K124" s="147"/>
      <c r="L124" s="28"/>
      <c r="M124" s="148" t="s">
        <v>1</v>
      </c>
      <c r="N124" s="149" t="s">
        <v>39</v>
      </c>
      <c r="P124" s="150">
        <f t="shared" si="1"/>
        <v>0</v>
      </c>
      <c r="Q124" s="150">
        <v>0</v>
      </c>
      <c r="R124" s="150">
        <f t="shared" si="2"/>
        <v>0</v>
      </c>
      <c r="S124" s="150">
        <v>0</v>
      </c>
      <c r="T124" s="151">
        <f t="shared" si="3"/>
        <v>0</v>
      </c>
      <c r="AR124" s="152" t="s">
        <v>438</v>
      </c>
      <c r="AT124" s="152" t="s">
        <v>159</v>
      </c>
      <c r="AU124" s="152" t="s">
        <v>73</v>
      </c>
      <c r="AY124" s="13" t="s">
        <v>157</v>
      </c>
      <c r="BE124" s="153">
        <f t="shared" si="4"/>
        <v>0</v>
      </c>
      <c r="BF124" s="153">
        <f t="shared" si="5"/>
        <v>0</v>
      </c>
      <c r="BG124" s="153">
        <f t="shared" si="6"/>
        <v>0</v>
      </c>
      <c r="BH124" s="153">
        <f t="shared" si="7"/>
        <v>0</v>
      </c>
      <c r="BI124" s="153">
        <f t="shared" si="8"/>
        <v>0</v>
      </c>
      <c r="BJ124" s="13" t="s">
        <v>85</v>
      </c>
      <c r="BK124" s="153">
        <f t="shared" si="9"/>
        <v>0</v>
      </c>
      <c r="BL124" s="13" t="s">
        <v>438</v>
      </c>
      <c r="BM124" s="152" t="s">
        <v>187</v>
      </c>
    </row>
    <row r="125" spans="2:65" s="1" customFormat="1" ht="24.2" customHeight="1">
      <c r="B125" s="139"/>
      <c r="C125" s="140" t="s">
        <v>174</v>
      </c>
      <c r="D125" s="140" t="s">
        <v>159</v>
      </c>
      <c r="E125" s="141" t="s">
        <v>1117</v>
      </c>
      <c r="F125" s="142" t="s">
        <v>1118</v>
      </c>
      <c r="G125" s="143" t="s">
        <v>245</v>
      </c>
      <c r="H125" s="144">
        <v>2</v>
      </c>
      <c r="I125" s="145"/>
      <c r="J125" s="146">
        <f t="shared" si="0"/>
        <v>0</v>
      </c>
      <c r="K125" s="147"/>
      <c r="L125" s="28"/>
      <c r="M125" s="148" t="s">
        <v>1</v>
      </c>
      <c r="N125" s="149" t="s">
        <v>39</v>
      </c>
      <c r="P125" s="150">
        <f t="shared" si="1"/>
        <v>0</v>
      </c>
      <c r="Q125" s="150">
        <v>0</v>
      </c>
      <c r="R125" s="150">
        <f t="shared" si="2"/>
        <v>0</v>
      </c>
      <c r="S125" s="150">
        <v>0</v>
      </c>
      <c r="T125" s="151">
        <f t="shared" si="3"/>
        <v>0</v>
      </c>
      <c r="AR125" s="152" t="s">
        <v>438</v>
      </c>
      <c r="AT125" s="152" t="s">
        <v>159</v>
      </c>
      <c r="AU125" s="152" t="s">
        <v>73</v>
      </c>
      <c r="AY125" s="13" t="s">
        <v>157</v>
      </c>
      <c r="BE125" s="153">
        <f t="shared" si="4"/>
        <v>0</v>
      </c>
      <c r="BF125" s="153">
        <f t="shared" si="5"/>
        <v>0</v>
      </c>
      <c r="BG125" s="153">
        <f t="shared" si="6"/>
        <v>0</v>
      </c>
      <c r="BH125" s="153">
        <f t="shared" si="7"/>
        <v>0</v>
      </c>
      <c r="BI125" s="153">
        <f t="shared" si="8"/>
        <v>0</v>
      </c>
      <c r="BJ125" s="13" t="s">
        <v>85</v>
      </c>
      <c r="BK125" s="153">
        <f t="shared" si="9"/>
        <v>0</v>
      </c>
      <c r="BL125" s="13" t="s">
        <v>438</v>
      </c>
      <c r="BM125" s="152" t="s">
        <v>197</v>
      </c>
    </row>
    <row r="126" spans="2:65" s="1" customFormat="1" ht="16.5" customHeight="1">
      <c r="B126" s="139"/>
      <c r="C126" s="140" t="s">
        <v>178</v>
      </c>
      <c r="D126" s="140" t="s">
        <v>159</v>
      </c>
      <c r="E126" s="141" t="s">
        <v>1119</v>
      </c>
      <c r="F126" s="142" t="s">
        <v>1120</v>
      </c>
      <c r="G126" s="143" t="s">
        <v>245</v>
      </c>
      <c r="H126" s="144">
        <v>2</v>
      </c>
      <c r="I126" s="145"/>
      <c r="J126" s="146">
        <f t="shared" si="0"/>
        <v>0</v>
      </c>
      <c r="K126" s="147"/>
      <c r="L126" s="28"/>
      <c r="M126" s="148" t="s">
        <v>1</v>
      </c>
      <c r="N126" s="149" t="s">
        <v>39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438</v>
      </c>
      <c r="AT126" s="152" t="s">
        <v>159</v>
      </c>
      <c r="AU126" s="152" t="s">
        <v>73</v>
      </c>
      <c r="AY126" s="13" t="s">
        <v>157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85</v>
      </c>
      <c r="BK126" s="153">
        <f t="shared" si="9"/>
        <v>0</v>
      </c>
      <c r="BL126" s="13" t="s">
        <v>438</v>
      </c>
      <c r="BM126" s="152" t="s">
        <v>207</v>
      </c>
    </row>
    <row r="127" spans="2:65" s="1" customFormat="1" ht="16.5" customHeight="1">
      <c r="B127" s="139"/>
      <c r="C127" s="140" t="s">
        <v>182</v>
      </c>
      <c r="D127" s="140" t="s">
        <v>159</v>
      </c>
      <c r="E127" s="141" t="s">
        <v>1121</v>
      </c>
      <c r="F127" s="142" t="s">
        <v>1122</v>
      </c>
      <c r="G127" s="143" t="s">
        <v>245</v>
      </c>
      <c r="H127" s="144">
        <v>21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39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438</v>
      </c>
      <c r="AT127" s="152" t="s">
        <v>159</v>
      </c>
      <c r="AU127" s="152" t="s">
        <v>73</v>
      </c>
      <c r="AY127" s="13" t="s">
        <v>157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85</v>
      </c>
      <c r="BK127" s="153">
        <f t="shared" si="9"/>
        <v>0</v>
      </c>
      <c r="BL127" s="13" t="s">
        <v>438</v>
      </c>
      <c r="BM127" s="152" t="s">
        <v>215</v>
      </c>
    </row>
    <row r="128" spans="2:65" s="1" customFormat="1" ht="16.5" customHeight="1">
      <c r="B128" s="139"/>
      <c r="C128" s="140" t="s">
        <v>187</v>
      </c>
      <c r="D128" s="140" t="s">
        <v>159</v>
      </c>
      <c r="E128" s="141" t="s">
        <v>1123</v>
      </c>
      <c r="F128" s="142" t="s">
        <v>1124</v>
      </c>
      <c r="G128" s="143" t="s">
        <v>245</v>
      </c>
      <c r="H128" s="144">
        <v>45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39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438</v>
      </c>
      <c r="AT128" s="152" t="s">
        <v>159</v>
      </c>
      <c r="AU128" s="152" t="s">
        <v>73</v>
      </c>
      <c r="AY128" s="13" t="s">
        <v>157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85</v>
      </c>
      <c r="BK128" s="153">
        <f t="shared" si="9"/>
        <v>0</v>
      </c>
      <c r="BL128" s="13" t="s">
        <v>438</v>
      </c>
      <c r="BM128" s="152" t="s">
        <v>223</v>
      </c>
    </row>
    <row r="129" spans="2:65" s="1" customFormat="1" ht="21.75" customHeight="1">
      <c r="B129" s="139"/>
      <c r="C129" s="140" t="s">
        <v>192</v>
      </c>
      <c r="D129" s="140" t="s">
        <v>159</v>
      </c>
      <c r="E129" s="141" t="s">
        <v>1125</v>
      </c>
      <c r="F129" s="142" t="s">
        <v>1126</v>
      </c>
      <c r="G129" s="143" t="s">
        <v>245</v>
      </c>
      <c r="H129" s="144">
        <v>6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39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438</v>
      </c>
      <c r="AT129" s="152" t="s">
        <v>159</v>
      </c>
      <c r="AU129" s="152" t="s">
        <v>73</v>
      </c>
      <c r="AY129" s="13" t="s">
        <v>157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85</v>
      </c>
      <c r="BK129" s="153">
        <f t="shared" si="9"/>
        <v>0</v>
      </c>
      <c r="BL129" s="13" t="s">
        <v>438</v>
      </c>
      <c r="BM129" s="152" t="s">
        <v>231</v>
      </c>
    </row>
    <row r="130" spans="2:65" s="1" customFormat="1" ht="16.5" customHeight="1">
      <c r="B130" s="139"/>
      <c r="C130" s="140" t="s">
        <v>197</v>
      </c>
      <c r="D130" s="140" t="s">
        <v>159</v>
      </c>
      <c r="E130" s="141" t="s">
        <v>1127</v>
      </c>
      <c r="F130" s="142" t="s">
        <v>1128</v>
      </c>
      <c r="G130" s="143" t="s">
        <v>245</v>
      </c>
      <c r="H130" s="144">
        <v>2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39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438</v>
      </c>
      <c r="AT130" s="152" t="s">
        <v>159</v>
      </c>
      <c r="AU130" s="152" t="s">
        <v>73</v>
      </c>
      <c r="AY130" s="13" t="s">
        <v>157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85</v>
      </c>
      <c r="BK130" s="153">
        <f t="shared" si="9"/>
        <v>0</v>
      </c>
      <c r="BL130" s="13" t="s">
        <v>438</v>
      </c>
      <c r="BM130" s="152" t="s">
        <v>241</v>
      </c>
    </row>
    <row r="131" spans="2:65" s="1" customFormat="1" ht="16.5" customHeight="1">
      <c r="B131" s="139"/>
      <c r="C131" s="140" t="s">
        <v>202</v>
      </c>
      <c r="D131" s="140" t="s">
        <v>159</v>
      </c>
      <c r="E131" s="141" t="s">
        <v>1129</v>
      </c>
      <c r="F131" s="142" t="s">
        <v>1130</v>
      </c>
      <c r="G131" s="143" t="s">
        <v>245</v>
      </c>
      <c r="H131" s="144">
        <v>100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39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438</v>
      </c>
      <c r="AT131" s="152" t="s">
        <v>159</v>
      </c>
      <c r="AU131" s="152" t="s">
        <v>73</v>
      </c>
      <c r="AY131" s="13" t="s">
        <v>157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85</v>
      </c>
      <c r="BK131" s="153">
        <f t="shared" si="9"/>
        <v>0</v>
      </c>
      <c r="BL131" s="13" t="s">
        <v>438</v>
      </c>
      <c r="BM131" s="152" t="s">
        <v>251</v>
      </c>
    </row>
    <row r="132" spans="2:65" s="1" customFormat="1" ht="16.5" customHeight="1">
      <c r="B132" s="139"/>
      <c r="C132" s="140" t="s">
        <v>207</v>
      </c>
      <c r="D132" s="140" t="s">
        <v>159</v>
      </c>
      <c r="E132" s="141" t="s">
        <v>1131</v>
      </c>
      <c r="F132" s="142" t="s">
        <v>1132</v>
      </c>
      <c r="G132" s="143" t="s">
        <v>245</v>
      </c>
      <c r="H132" s="144">
        <v>4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39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438</v>
      </c>
      <c r="AT132" s="152" t="s">
        <v>159</v>
      </c>
      <c r="AU132" s="152" t="s">
        <v>73</v>
      </c>
      <c r="AY132" s="13" t="s">
        <v>157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85</v>
      </c>
      <c r="BK132" s="153">
        <f t="shared" si="9"/>
        <v>0</v>
      </c>
      <c r="BL132" s="13" t="s">
        <v>438</v>
      </c>
      <c r="BM132" s="152" t="s">
        <v>258</v>
      </c>
    </row>
    <row r="133" spans="2:65" s="1" customFormat="1" ht="33" customHeight="1">
      <c r="B133" s="139"/>
      <c r="C133" s="140" t="s">
        <v>211</v>
      </c>
      <c r="D133" s="140" t="s">
        <v>159</v>
      </c>
      <c r="E133" s="141" t="s">
        <v>1133</v>
      </c>
      <c r="F133" s="142" t="s">
        <v>1134</v>
      </c>
      <c r="G133" s="143" t="s">
        <v>245</v>
      </c>
      <c r="H133" s="144">
        <v>2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438</v>
      </c>
      <c r="AT133" s="152" t="s">
        <v>159</v>
      </c>
      <c r="AU133" s="152" t="s">
        <v>73</v>
      </c>
      <c r="AY133" s="13" t="s">
        <v>157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85</v>
      </c>
      <c r="BK133" s="153">
        <f t="shared" si="9"/>
        <v>0</v>
      </c>
      <c r="BL133" s="13" t="s">
        <v>438</v>
      </c>
      <c r="BM133" s="152" t="s">
        <v>266</v>
      </c>
    </row>
    <row r="134" spans="2:65" s="1" customFormat="1" ht="24.2" customHeight="1">
      <c r="B134" s="139"/>
      <c r="C134" s="140" t="s">
        <v>215</v>
      </c>
      <c r="D134" s="140" t="s">
        <v>159</v>
      </c>
      <c r="E134" s="141" t="s">
        <v>1135</v>
      </c>
      <c r="F134" s="142" t="s">
        <v>1136</v>
      </c>
      <c r="G134" s="143" t="s">
        <v>245</v>
      </c>
      <c r="H134" s="144">
        <v>60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39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438</v>
      </c>
      <c r="AT134" s="152" t="s">
        <v>159</v>
      </c>
      <c r="AU134" s="152" t="s">
        <v>73</v>
      </c>
      <c r="AY134" s="13" t="s">
        <v>157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85</v>
      </c>
      <c r="BK134" s="153">
        <f t="shared" si="9"/>
        <v>0</v>
      </c>
      <c r="BL134" s="13" t="s">
        <v>438</v>
      </c>
      <c r="BM134" s="152" t="s">
        <v>274</v>
      </c>
    </row>
    <row r="135" spans="2:65" s="1" customFormat="1" ht="24.2" customHeight="1">
      <c r="B135" s="139"/>
      <c r="C135" s="140" t="s">
        <v>219</v>
      </c>
      <c r="D135" s="140" t="s">
        <v>159</v>
      </c>
      <c r="E135" s="141" t="s">
        <v>1137</v>
      </c>
      <c r="F135" s="142" t="s">
        <v>1138</v>
      </c>
      <c r="G135" s="143" t="s">
        <v>245</v>
      </c>
      <c r="H135" s="144">
        <v>57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438</v>
      </c>
      <c r="AT135" s="152" t="s">
        <v>159</v>
      </c>
      <c r="AU135" s="152" t="s">
        <v>73</v>
      </c>
      <c r="AY135" s="13" t="s">
        <v>157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85</v>
      </c>
      <c r="BK135" s="153">
        <f t="shared" si="9"/>
        <v>0</v>
      </c>
      <c r="BL135" s="13" t="s">
        <v>438</v>
      </c>
      <c r="BM135" s="152" t="s">
        <v>288</v>
      </c>
    </row>
    <row r="136" spans="2:65" s="1" customFormat="1" ht="24.2" customHeight="1">
      <c r="B136" s="139"/>
      <c r="C136" s="140" t="s">
        <v>223</v>
      </c>
      <c r="D136" s="140" t="s">
        <v>159</v>
      </c>
      <c r="E136" s="141" t="s">
        <v>1139</v>
      </c>
      <c r="F136" s="142" t="s">
        <v>1140</v>
      </c>
      <c r="G136" s="143" t="s">
        <v>245</v>
      </c>
      <c r="H136" s="144">
        <v>13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39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438</v>
      </c>
      <c r="AT136" s="152" t="s">
        <v>159</v>
      </c>
      <c r="AU136" s="152" t="s">
        <v>73</v>
      </c>
      <c r="AY136" s="13" t="s">
        <v>157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85</v>
      </c>
      <c r="BK136" s="153">
        <f t="shared" si="9"/>
        <v>0</v>
      </c>
      <c r="BL136" s="13" t="s">
        <v>438</v>
      </c>
      <c r="BM136" s="152" t="s">
        <v>295</v>
      </c>
    </row>
    <row r="137" spans="2:65" s="1" customFormat="1" ht="33" customHeight="1">
      <c r="B137" s="139"/>
      <c r="C137" s="140" t="s">
        <v>227</v>
      </c>
      <c r="D137" s="140" t="s">
        <v>159</v>
      </c>
      <c r="E137" s="141" t="s">
        <v>1141</v>
      </c>
      <c r="F137" s="142" t="s">
        <v>1142</v>
      </c>
      <c r="G137" s="143" t="s">
        <v>245</v>
      </c>
      <c r="H137" s="144">
        <v>3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39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438</v>
      </c>
      <c r="AT137" s="152" t="s">
        <v>159</v>
      </c>
      <c r="AU137" s="152" t="s">
        <v>73</v>
      </c>
      <c r="AY137" s="13" t="s">
        <v>157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85</v>
      </c>
      <c r="BK137" s="153">
        <f t="shared" si="9"/>
        <v>0</v>
      </c>
      <c r="BL137" s="13" t="s">
        <v>438</v>
      </c>
      <c r="BM137" s="152" t="s">
        <v>307</v>
      </c>
    </row>
    <row r="138" spans="2:65" s="1" customFormat="1" ht="16.5" customHeight="1">
      <c r="B138" s="139"/>
      <c r="C138" s="140" t="s">
        <v>231</v>
      </c>
      <c r="D138" s="140" t="s">
        <v>159</v>
      </c>
      <c r="E138" s="141" t="s">
        <v>1143</v>
      </c>
      <c r="F138" s="142" t="s">
        <v>1144</v>
      </c>
      <c r="G138" s="143" t="s">
        <v>436</v>
      </c>
      <c r="H138" s="144">
        <v>200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438</v>
      </c>
      <c r="AT138" s="152" t="s">
        <v>159</v>
      </c>
      <c r="AU138" s="152" t="s">
        <v>73</v>
      </c>
      <c r="AY138" s="13" t="s">
        <v>157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85</v>
      </c>
      <c r="BK138" s="153">
        <f t="shared" si="9"/>
        <v>0</v>
      </c>
      <c r="BL138" s="13" t="s">
        <v>438</v>
      </c>
      <c r="BM138" s="152" t="s">
        <v>315</v>
      </c>
    </row>
    <row r="139" spans="2:65" s="1" customFormat="1" ht="16.5" customHeight="1">
      <c r="B139" s="139"/>
      <c r="C139" s="140" t="s">
        <v>236</v>
      </c>
      <c r="D139" s="140" t="s">
        <v>159</v>
      </c>
      <c r="E139" s="141" t="s">
        <v>1145</v>
      </c>
      <c r="F139" s="142" t="s">
        <v>1146</v>
      </c>
      <c r="G139" s="143" t="s">
        <v>436</v>
      </c>
      <c r="H139" s="144">
        <v>160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438</v>
      </c>
      <c r="AT139" s="152" t="s">
        <v>159</v>
      </c>
      <c r="AU139" s="152" t="s">
        <v>73</v>
      </c>
      <c r="AY139" s="13" t="s">
        <v>157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85</v>
      </c>
      <c r="BK139" s="153">
        <f t="shared" si="9"/>
        <v>0</v>
      </c>
      <c r="BL139" s="13" t="s">
        <v>438</v>
      </c>
      <c r="BM139" s="152" t="s">
        <v>323</v>
      </c>
    </row>
    <row r="140" spans="2:65" s="1" customFormat="1" ht="16.5" customHeight="1">
      <c r="B140" s="139"/>
      <c r="C140" s="140" t="s">
        <v>241</v>
      </c>
      <c r="D140" s="140" t="s">
        <v>159</v>
      </c>
      <c r="E140" s="141" t="s">
        <v>1147</v>
      </c>
      <c r="F140" s="142" t="s">
        <v>1148</v>
      </c>
      <c r="G140" s="143" t="s">
        <v>436</v>
      </c>
      <c r="H140" s="144">
        <v>65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39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438</v>
      </c>
      <c r="AT140" s="152" t="s">
        <v>159</v>
      </c>
      <c r="AU140" s="152" t="s">
        <v>73</v>
      </c>
      <c r="AY140" s="13" t="s">
        <v>157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85</v>
      </c>
      <c r="BK140" s="153">
        <f t="shared" si="9"/>
        <v>0</v>
      </c>
      <c r="BL140" s="13" t="s">
        <v>438</v>
      </c>
      <c r="BM140" s="152" t="s">
        <v>333</v>
      </c>
    </row>
    <row r="141" spans="2:65" s="1" customFormat="1" ht="16.5" customHeight="1">
      <c r="B141" s="139"/>
      <c r="C141" s="140" t="s">
        <v>247</v>
      </c>
      <c r="D141" s="140" t="s">
        <v>159</v>
      </c>
      <c r="E141" s="141" t="s">
        <v>1149</v>
      </c>
      <c r="F141" s="142" t="s">
        <v>1150</v>
      </c>
      <c r="G141" s="143" t="s">
        <v>436</v>
      </c>
      <c r="H141" s="144">
        <v>1025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39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438</v>
      </c>
      <c r="AT141" s="152" t="s">
        <v>159</v>
      </c>
      <c r="AU141" s="152" t="s">
        <v>73</v>
      </c>
      <c r="AY141" s="13" t="s">
        <v>157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85</v>
      </c>
      <c r="BK141" s="153">
        <f t="shared" si="9"/>
        <v>0</v>
      </c>
      <c r="BL141" s="13" t="s">
        <v>438</v>
      </c>
      <c r="BM141" s="152" t="s">
        <v>341</v>
      </c>
    </row>
    <row r="142" spans="2:65" s="1" customFormat="1" ht="16.5" customHeight="1">
      <c r="B142" s="139"/>
      <c r="C142" s="140" t="s">
        <v>251</v>
      </c>
      <c r="D142" s="140" t="s">
        <v>159</v>
      </c>
      <c r="E142" s="141" t="s">
        <v>1151</v>
      </c>
      <c r="F142" s="142" t="s">
        <v>1152</v>
      </c>
      <c r="G142" s="143" t="s">
        <v>436</v>
      </c>
      <c r="H142" s="144">
        <v>510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438</v>
      </c>
      <c r="AT142" s="152" t="s">
        <v>159</v>
      </c>
      <c r="AU142" s="152" t="s">
        <v>73</v>
      </c>
      <c r="AY142" s="13" t="s">
        <v>157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85</v>
      </c>
      <c r="BK142" s="153">
        <f t="shared" si="9"/>
        <v>0</v>
      </c>
      <c r="BL142" s="13" t="s">
        <v>438</v>
      </c>
      <c r="BM142" s="152" t="s">
        <v>351</v>
      </c>
    </row>
    <row r="143" spans="2:65" s="1" customFormat="1" ht="16.5" customHeight="1">
      <c r="B143" s="139"/>
      <c r="C143" s="140" t="s">
        <v>7</v>
      </c>
      <c r="D143" s="140" t="s">
        <v>159</v>
      </c>
      <c r="E143" s="141" t="s">
        <v>1153</v>
      </c>
      <c r="F143" s="142" t="s">
        <v>1154</v>
      </c>
      <c r="G143" s="143" t="s">
        <v>436</v>
      </c>
      <c r="H143" s="144">
        <v>105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39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438</v>
      </c>
      <c r="AT143" s="152" t="s">
        <v>159</v>
      </c>
      <c r="AU143" s="152" t="s">
        <v>73</v>
      </c>
      <c r="AY143" s="13" t="s">
        <v>157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85</v>
      </c>
      <c r="BK143" s="153">
        <f t="shared" si="9"/>
        <v>0</v>
      </c>
      <c r="BL143" s="13" t="s">
        <v>438</v>
      </c>
      <c r="BM143" s="152" t="s">
        <v>359</v>
      </c>
    </row>
    <row r="144" spans="2:65" s="1" customFormat="1" ht="16.5" customHeight="1">
      <c r="B144" s="139"/>
      <c r="C144" s="140" t="s">
        <v>258</v>
      </c>
      <c r="D144" s="140" t="s">
        <v>159</v>
      </c>
      <c r="E144" s="141" t="s">
        <v>1155</v>
      </c>
      <c r="F144" s="142" t="s">
        <v>1156</v>
      </c>
      <c r="G144" s="143" t="s">
        <v>436</v>
      </c>
      <c r="H144" s="144">
        <v>55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438</v>
      </c>
      <c r="AT144" s="152" t="s">
        <v>159</v>
      </c>
      <c r="AU144" s="152" t="s">
        <v>73</v>
      </c>
      <c r="AY144" s="13" t="s">
        <v>157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85</v>
      </c>
      <c r="BK144" s="153">
        <f t="shared" si="9"/>
        <v>0</v>
      </c>
      <c r="BL144" s="13" t="s">
        <v>438</v>
      </c>
      <c r="BM144" s="152" t="s">
        <v>367</v>
      </c>
    </row>
    <row r="145" spans="2:65" s="1" customFormat="1" ht="16.5" customHeight="1">
      <c r="B145" s="139"/>
      <c r="C145" s="140" t="s">
        <v>262</v>
      </c>
      <c r="D145" s="140" t="s">
        <v>159</v>
      </c>
      <c r="E145" s="141" t="s">
        <v>1157</v>
      </c>
      <c r="F145" s="142" t="s">
        <v>1158</v>
      </c>
      <c r="G145" s="143" t="s">
        <v>436</v>
      </c>
      <c r="H145" s="144">
        <v>80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438</v>
      </c>
      <c r="AT145" s="152" t="s">
        <v>159</v>
      </c>
      <c r="AU145" s="152" t="s">
        <v>73</v>
      </c>
      <c r="AY145" s="13" t="s">
        <v>157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85</v>
      </c>
      <c r="BK145" s="153">
        <f t="shared" si="9"/>
        <v>0</v>
      </c>
      <c r="BL145" s="13" t="s">
        <v>438</v>
      </c>
      <c r="BM145" s="152" t="s">
        <v>377</v>
      </c>
    </row>
    <row r="146" spans="2:65" s="1" customFormat="1" ht="16.5" customHeight="1">
      <c r="B146" s="139"/>
      <c r="C146" s="140" t="s">
        <v>266</v>
      </c>
      <c r="D146" s="140" t="s">
        <v>159</v>
      </c>
      <c r="E146" s="141" t="s">
        <v>1159</v>
      </c>
      <c r="F146" s="142" t="s">
        <v>1160</v>
      </c>
      <c r="G146" s="143" t="s">
        <v>436</v>
      </c>
      <c r="H146" s="144">
        <v>20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438</v>
      </c>
      <c r="AT146" s="152" t="s">
        <v>159</v>
      </c>
      <c r="AU146" s="152" t="s">
        <v>73</v>
      </c>
      <c r="AY146" s="13" t="s">
        <v>157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85</v>
      </c>
      <c r="BK146" s="153">
        <f t="shared" si="9"/>
        <v>0</v>
      </c>
      <c r="BL146" s="13" t="s">
        <v>438</v>
      </c>
      <c r="BM146" s="152" t="s">
        <v>387</v>
      </c>
    </row>
    <row r="147" spans="2:65" s="1" customFormat="1" ht="16.5" customHeight="1">
      <c r="B147" s="139"/>
      <c r="C147" s="140" t="s">
        <v>270</v>
      </c>
      <c r="D147" s="140" t="s">
        <v>159</v>
      </c>
      <c r="E147" s="141" t="s">
        <v>1161</v>
      </c>
      <c r="F147" s="142" t="s">
        <v>1162</v>
      </c>
      <c r="G147" s="143" t="s">
        <v>436</v>
      </c>
      <c r="H147" s="144">
        <v>100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438</v>
      </c>
      <c r="AT147" s="152" t="s">
        <v>159</v>
      </c>
      <c r="AU147" s="152" t="s">
        <v>73</v>
      </c>
      <c r="AY147" s="13" t="s">
        <v>157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85</v>
      </c>
      <c r="BK147" s="153">
        <f t="shared" si="9"/>
        <v>0</v>
      </c>
      <c r="BL147" s="13" t="s">
        <v>438</v>
      </c>
      <c r="BM147" s="152" t="s">
        <v>395</v>
      </c>
    </row>
    <row r="148" spans="2:65" s="1" customFormat="1" ht="16.5" customHeight="1">
      <c r="B148" s="139"/>
      <c r="C148" s="140" t="s">
        <v>274</v>
      </c>
      <c r="D148" s="140" t="s">
        <v>159</v>
      </c>
      <c r="E148" s="141" t="s">
        <v>1163</v>
      </c>
      <c r="F148" s="142" t="s">
        <v>1164</v>
      </c>
      <c r="G148" s="143" t="s">
        <v>436</v>
      </c>
      <c r="H148" s="144">
        <v>100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438</v>
      </c>
      <c r="AT148" s="152" t="s">
        <v>159</v>
      </c>
      <c r="AU148" s="152" t="s">
        <v>73</v>
      </c>
      <c r="AY148" s="13" t="s">
        <v>157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85</v>
      </c>
      <c r="BK148" s="153">
        <f t="shared" si="9"/>
        <v>0</v>
      </c>
      <c r="BL148" s="13" t="s">
        <v>438</v>
      </c>
      <c r="BM148" s="152" t="s">
        <v>403</v>
      </c>
    </row>
    <row r="149" spans="2:65" s="1" customFormat="1" ht="16.5" customHeight="1">
      <c r="B149" s="139"/>
      <c r="C149" s="140" t="s">
        <v>280</v>
      </c>
      <c r="D149" s="140" t="s">
        <v>159</v>
      </c>
      <c r="E149" s="141" t="s">
        <v>1165</v>
      </c>
      <c r="F149" s="142" t="s">
        <v>1166</v>
      </c>
      <c r="G149" s="143" t="s">
        <v>245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438</v>
      </c>
      <c r="AT149" s="152" t="s">
        <v>159</v>
      </c>
      <c r="AU149" s="152" t="s">
        <v>73</v>
      </c>
      <c r="AY149" s="13" t="s">
        <v>157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85</v>
      </c>
      <c r="BK149" s="153">
        <f t="shared" si="9"/>
        <v>0</v>
      </c>
      <c r="BL149" s="13" t="s">
        <v>438</v>
      </c>
      <c r="BM149" s="152" t="s">
        <v>411</v>
      </c>
    </row>
    <row r="150" spans="2:65" s="1" customFormat="1" ht="16.5" customHeight="1">
      <c r="B150" s="139"/>
      <c r="C150" s="140" t="s">
        <v>288</v>
      </c>
      <c r="D150" s="140" t="s">
        <v>159</v>
      </c>
      <c r="E150" s="141" t="s">
        <v>1167</v>
      </c>
      <c r="F150" s="142" t="s">
        <v>1168</v>
      </c>
      <c r="G150" s="143" t="s">
        <v>245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438</v>
      </c>
      <c r="AT150" s="152" t="s">
        <v>159</v>
      </c>
      <c r="AU150" s="152" t="s">
        <v>73</v>
      </c>
      <c r="AY150" s="13" t="s">
        <v>157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85</v>
      </c>
      <c r="BK150" s="153">
        <f t="shared" si="9"/>
        <v>0</v>
      </c>
      <c r="BL150" s="13" t="s">
        <v>438</v>
      </c>
      <c r="BM150" s="152" t="s">
        <v>419</v>
      </c>
    </row>
    <row r="151" spans="2:65" s="1" customFormat="1" ht="16.5" customHeight="1">
      <c r="B151" s="139"/>
      <c r="C151" s="140" t="s">
        <v>292</v>
      </c>
      <c r="D151" s="140" t="s">
        <v>159</v>
      </c>
      <c r="E151" s="141" t="s">
        <v>1169</v>
      </c>
      <c r="F151" s="142" t="s">
        <v>1170</v>
      </c>
      <c r="G151" s="143" t="s">
        <v>245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438</v>
      </c>
      <c r="AT151" s="152" t="s">
        <v>159</v>
      </c>
      <c r="AU151" s="152" t="s">
        <v>73</v>
      </c>
      <c r="AY151" s="13" t="s">
        <v>157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85</v>
      </c>
      <c r="BK151" s="153">
        <f t="shared" si="9"/>
        <v>0</v>
      </c>
      <c r="BL151" s="13" t="s">
        <v>438</v>
      </c>
      <c r="BM151" s="152" t="s">
        <v>429</v>
      </c>
    </row>
    <row r="152" spans="2:65" s="1" customFormat="1" ht="16.5" customHeight="1">
      <c r="B152" s="139"/>
      <c r="C152" s="140" t="s">
        <v>295</v>
      </c>
      <c r="D152" s="140" t="s">
        <v>159</v>
      </c>
      <c r="E152" s="141" t="s">
        <v>1171</v>
      </c>
      <c r="F152" s="142" t="s">
        <v>1172</v>
      </c>
      <c r="G152" s="143" t="s">
        <v>245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39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438</v>
      </c>
      <c r="AT152" s="152" t="s">
        <v>159</v>
      </c>
      <c r="AU152" s="152" t="s">
        <v>73</v>
      </c>
      <c r="AY152" s="13" t="s">
        <v>157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85</v>
      </c>
      <c r="BK152" s="153">
        <f t="shared" si="9"/>
        <v>0</v>
      </c>
      <c r="BL152" s="13" t="s">
        <v>438</v>
      </c>
      <c r="BM152" s="152" t="s">
        <v>438</v>
      </c>
    </row>
    <row r="153" spans="2:65" s="1" customFormat="1" ht="16.5" customHeight="1">
      <c r="B153" s="139"/>
      <c r="C153" s="140" t="s">
        <v>303</v>
      </c>
      <c r="D153" s="140" t="s">
        <v>159</v>
      </c>
      <c r="E153" s="141" t="s">
        <v>1173</v>
      </c>
      <c r="F153" s="142" t="s">
        <v>1174</v>
      </c>
      <c r="G153" s="143" t="s">
        <v>245</v>
      </c>
      <c r="H153" s="144">
        <v>36</v>
      </c>
      <c r="I153" s="145"/>
      <c r="J153" s="146">
        <f t="shared" ref="J153:J184" si="10">ROUND(I153*H153,2)</f>
        <v>0</v>
      </c>
      <c r="K153" s="147"/>
      <c r="L153" s="28"/>
      <c r="M153" s="148" t="s">
        <v>1</v>
      </c>
      <c r="N153" s="149" t="s">
        <v>39</v>
      </c>
      <c r="P153" s="150">
        <f t="shared" ref="P153:P184" si="11">O153*H153</f>
        <v>0</v>
      </c>
      <c r="Q153" s="150">
        <v>0</v>
      </c>
      <c r="R153" s="150">
        <f t="shared" ref="R153:R184" si="12">Q153*H153</f>
        <v>0</v>
      </c>
      <c r="S153" s="150">
        <v>0</v>
      </c>
      <c r="T153" s="151">
        <f t="shared" ref="T153:T184" si="13">S153*H153</f>
        <v>0</v>
      </c>
      <c r="AR153" s="152" t="s">
        <v>438</v>
      </c>
      <c r="AT153" s="152" t="s">
        <v>159</v>
      </c>
      <c r="AU153" s="152" t="s">
        <v>73</v>
      </c>
      <c r="AY153" s="13" t="s">
        <v>157</v>
      </c>
      <c r="BE153" s="153">
        <f t="shared" ref="BE153:BE173" si="14">IF(N153="základná",J153,0)</f>
        <v>0</v>
      </c>
      <c r="BF153" s="153">
        <f t="shared" ref="BF153:BF173" si="15">IF(N153="znížená",J153,0)</f>
        <v>0</v>
      </c>
      <c r="BG153" s="153">
        <f t="shared" ref="BG153:BG173" si="16">IF(N153="zákl. prenesená",J153,0)</f>
        <v>0</v>
      </c>
      <c r="BH153" s="153">
        <f t="shared" ref="BH153:BH173" si="17">IF(N153="zníž. prenesená",J153,0)</f>
        <v>0</v>
      </c>
      <c r="BI153" s="153">
        <f t="shared" ref="BI153:BI173" si="18">IF(N153="nulová",J153,0)</f>
        <v>0</v>
      </c>
      <c r="BJ153" s="13" t="s">
        <v>85</v>
      </c>
      <c r="BK153" s="153">
        <f t="shared" ref="BK153:BK173" si="19">ROUND(I153*H153,2)</f>
        <v>0</v>
      </c>
      <c r="BL153" s="13" t="s">
        <v>438</v>
      </c>
      <c r="BM153" s="152" t="s">
        <v>645</v>
      </c>
    </row>
    <row r="154" spans="2:65" s="1" customFormat="1" ht="16.5" customHeight="1">
      <c r="B154" s="139"/>
      <c r="C154" s="140" t="s">
        <v>307</v>
      </c>
      <c r="D154" s="140" t="s">
        <v>159</v>
      </c>
      <c r="E154" s="141" t="s">
        <v>1175</v>
      </c>
      <c r="F154" s="142" t="s">
        <v>1176</v>
      </c>
      <c r="G154" s="143" t="s">
        <v>245</v>
      </c>
      <c r="H154" s="144">
        <v>16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39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438</v>
      </c>
      <c r="AT154" s="152" t="s">
        <v>159</v>
      </c>
      <c r="AU154" s="152" t="s">
        <v>73</v>
      </c>
      <c r="AY154" s="13" t="s">
        <v>157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85</v>
      </c>
      <c r="BK154" s="153">
        <f t="shared" si="19"/>
        <v>0</v>
      </c>
      <c r="BL154" s="13" t="s">
        <v>438</v>
      </c>
      <c r="BM154" s="152" t="s">
        <v>653</v>
      </c>
    </row>
    <row r="155" spans="2:65" s="1" customFormat="1" ht="16.5" customHeight="1">
      <c r="B155" s="139"/>
      <c r="C155" s="140" t="s">
        <v>311</v>
      </c>
      <c r="D155" s="140" t="s">
        <v>159</v>
      </c>
      <c r="E155" s="141" t="s">
        <v>1177</v>
      </c>
      <c r="F155" s="142" t="s">
        <v>1178</v>
      </c>
      <c r="G155" s="143" t="s">
        <v>245</v>
      </c>
      <c r="H155" s="144">
        <v>2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39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438</v>
      </c>
      <c r="AT155" s="152" t="s">
        <v>159</v>
      </c>
      <c r="AU155" s="152" t="s">
        <v>73</v>
      </c>
      <c r="AY155" s="13" t="s">
        <v>157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85</v>
      </c>
      <c r="BK155" s="153">
        <f t="shared" si="19"/>
        <v>0</v>
      </c>
      <c r="BL155" s="13" t="s">
        <v>438</v>
      </c>
      <c r="BM155" s="152" t="s">
        <v>661</v>
      </c>
    </row>
    <row r="156" spans="2:65" s="1" customFormat="1" ht="16.5" customHeight="1">
      <c r="B156" s="139"/>
      <c r="C156" s="140" t="s">
        <v>315</v>
      </c>
      <c r="D156" s="140" t="s">
        <v>159</v>
      </c>
      <c r="E156" s="141" t="s">
        <v>1179</v>
      </c>
      <c r="F156" s="142" t="s">
        <v>1180</v>
      </c>
      <c r="G156" s="143" t="s">
        <v>245</v>
      </c>
      <c r="H156" s="144">
        <v>11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438</v>
      </c>
      <c r="AT156" s="152" t="s">
        <v>159</v>
      </c>
      <c r="AU156" s="152" t="s">
        <v>73</v>
      </c>
      <c r="AY156" s="13" t="s">
        <v>157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85</v>
      </c>
      <c r="BK156" s="153">
        <f t="shared" si="19"/>
        <v>0</v>
      </c>
      <c r="BL156" s="13" t="s">
        <v>438</v>
      </c>
      <c r="BM156" s="152" t="s">
        <v>669</v>
      </c>
    </row>
    <row r="157" spans="2:65" s="1" customFormat="1" ht="16.5" customHeight="1">
      <c r="B157" s="139"/>
      <c r="C157" s="140" t="s">
        <v>319</v>
      </c>
      <c r="D157" s="140" t="s">
        <v>159</v>
      </c>
      <c r="E157" s="141" t="s">
        <v>1181</v>
      </c>
      <c r="F157" s="142" t="s">
        <v>1182</v>
      </c>
      <c r="G157" s="143" t="s">
        <v>245</v>
      </c>
      <c r="H157" s="144">
        <v>7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438</v>
      </c>
      <c r="AT157" s="152" t="s">
        <v>159</v>
      </c>
      <c r="AU157" s="152" t="s">
        <v>73</v>
      </c>
      <c r="AY157" s="13" t="s">
        <v>157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85</v>
      </c>
      <c r="BK157" s="153">
        <f t="shared" si="19"/>
        <v>0</v>
      </c>
      <c r="BL157" s="13" t="s">
        <v>438</v>
      </c>
      <c r="BM157" s="152" t="s">
        <v>675</v>
      </c>
    </row>
    <row r="158" spans="2:65" s="1" customFormat="1" ht="16.5" customHeight="1">
      <c r="B158" s="139"/>
      <c r="C158" s="140" t="s">
        <v>323</v>
      </c>
      <c r="D158" s="140" t="s">
        <v>159</v>
      </c>
      <c r="E158" s="141" t="s">
        <v>1183</v>
      </c>
      <c r="F158" s="142" t="s">
        <v>1184</v>
      </c>
      <c r="G158" s="143" t="s">
        <v>245</v>
      </c>
      <c r="H158" s="144">
        <v>7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438</v>
      </c>
      <c r="AT158" s="152" t="s">
        <v>159</v>
      </c>
      <c r="AU158" s="152" t="s">
        <v>73</v>
      </c>
      <c r="AY158" s="13" t="s">
        <v>157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85</v>
      </c>
      <c r="BK158" s="153">
        <f t="shared" si="19"/>
        <v>0</v>
      </c>
      <c r="BL158" s="13" t="s">
        <v>438</v>
      </c>
      <c r="BM158" s="152" t="s">
        <v>683</v>
      </c>
    </row>
    <row r="159" spans="2:65" s="1" customFormat="1" ht="16.5" customHeight="1">
      <c r="B159" s="139"/>
      <c r="C159" s="140" t="s">
        <v>327</v>
      </c>
      <c r="D159" s="140" t="s">
        <v>159</v>
      </c>
      <c r="E159" s="141" t="s">
        <v>1185</v>
      </c>
      <c r="F159" s="142" t="s">
        <v>1186</v>
      </c>
      <c r="G159" s="143" t="s">
        <v>436</v>
      </c>
      <c r="H159" s="144">
        <v>100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438</v>
      </c>
      <c r="AT159" s="152" t="s">
        <v>159</v>
      </c>
      <c r="AU159" s="152" t="s">
        <v>73</v>
      </c>
      <c r="AY159" s="13" t="s">
        <v>157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85</v>
      </c>
      <c r="BK159" s="153">
        <f t="shared" si="19"/>
        <v>0</v>
      </c>
      <c r="BL159" s="13" t="s">
        <v>438</v>
      </c>
      <c r="BM159" s="152" t="s">
        <v>691</v>
      </c>
    </row>
    <row r="160" spans="2:65" s="1" customFormat="1" ht="16.5" customHeight="1">
      <c r="B160" s="139"/>
      <c r="C160" s="140" t="s">
        <v>333</v>
      </c>
      <c r="D160" s="140" t="s">
        <v>159</v>
      </c>
      <c r="E160" s="141" t="s">
        <v>1187</v>
      </c>
      <c r="F160" s="142" t="s">
        <v>1188</v>
      </c>
      <c r="G160" s="143" t="s">
        <v>436</v>
      </c>
      <c r="H160" s="144">
        <v>260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438</v>
      </c>
      <c r="AT160" s="152" t="s">
        <v>159</v>
      </c>
      <c r="AU160" s="152" t="s">
        <v>73</v>
      </c>
      <c r="AY160" s="13" t="s">
        <v>157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85</v>
      </c>
      <c r="BK160" s="153">
        <f t="shared" si="19"/>
        <v>0</v>
      </c>
      <c r="BL160" s="13" t="s">
        <v>438</v>
      </c>
      <c r="BM160" s="152" t="s">
        <v>699</v>
      </c>
    </row>
    <row r="161" spans="2:65" s="1" customFormat="1" ht="16.5" customHeight="1">
      <c r="B161" s="139"/>
      <c r="C161" s="140" t="s">
        <v>337</v>
      </c>
      <c r="D161" s="140" t="s">
        <v>159</v>
      </c>
      <c r="E161" s="141" t="s">
        <v>1189</v>
      </c>
      <c r="F161" s="142" t="s">
        <v>1190</v>
      </c>
      <c r="G161" s="143" t="s">
        <v>245</v>
      </c>
      <c r="H161" s="144">
        <v>120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438</v>
      </c>
      <c r="AT161" s="152" t="s">
        <v>159</v>
      </c>
      <c r="AU161" s="152" t="s">
        <v>73</v>
      </c>
      <c r="AY161" s="13" t="s">
        <v>157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85</v>
      </c>
      <c r="BK161" s="153">
        <f t="shared" si="19"/>
        <v>0</v>
      </c>
      <c r="BL161" s="13" t="s">
        <v>438</v>
      </c>
      <c r="BM161" s="152" t="s">
        <v>707</v>
      </c>
    </row>
    <row r="162" spans="2:65" s="1" customFormat="1" ht="16.5" customHeight="1">
      <c r="B162" s="139"/>
      <c r="C162" s="140" t="s">
        <v>341</v>
      </c>
      <c r="D162" s="140" t="s">
        <v>159</v>
      </c>
      <c r="E162" s="141" t="s">
        <v>1191</v>
      </c>
      <c r="F162" s="142" t="s">
        <v>1192</v>
      </c>
      <c r="G162" s="143" t="s">
        <v>245</v>
      </c>
      <c r="H162" s="144">
        <v>80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438</v>
      </c>
      <c r="AT162" s="152" t="s">
        <v>159</v>
      </c>
      <c r="AU162" s="152" t="s">
        <v>73</v>
      </c>
      <c r="AY162" s="13" t="s">
        <v>157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85</v>
      </c>
      <c r="BK162" s="153">
        <f t="shared" si="19"/>
        <v>0</v>
      </c>
      <c r="BL162" s="13" t="s">
        <v>438</v>
      </c>
      <c r="BM162" s="152" t="s">
        <v>714</v>
      </c>
    </row>
    <row r="163" spans="2:65" s="1" customFormat="1" ht="16.5" customHeight="1">
      <c r="B163" s="139"/>
      <c r="C163" s="140" t="s">
        <v>345</v>
      </c>
      <c r="D163" s="140" t="s">
        <v>159</v>
      </c>
      <c r="E163" s="141" t="s">
        <v>1193</v>
      </c>
      <c r="F163" s="142" t="s">
        <v>1194</v>
      </c>
      <c r="G163" s="143" t="s">
        <v>245</v>
      </c>
      <c r="H163" s="144">
        <v>16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438</v>
      </c>
      <c r="AT163" s="152" t="s">
        <v>159</v>
      </c>
      <c r="AU163" s="152" t="s">
        <v>73</v>
      </c>
      <c r="AY163" s="13" t="s">
        <v>157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85</v>
      </c>
      <c r="BK163" s="153">
        <f t="shared" si="19"/>
        <v>0</v>
      </c>
      <c r="BL163" s="13" t="s">
        <v>438</v>
      </c>
      <c r="BM163" s="152" t="s">
        <v>722</v>
      </c>
    </row>
    <row r="164" spans="2:65" s="1" customFormat="1" ht="16.5" customHeight="1">
      <c r="B164" s="139"/>
      <c r="C164" s="140" t="s">
        <v>351</v>
      </c>
      <c r="D164" s="140" t="s">
        <v>159</v>
      </c>
      <c r="E164" s="141" t="s">
        <v>1195</v>
      </c>
      <c r="F164" s="142" t="s">
        <v>1196</v>
      </c>
      <c r="G164" s="143" t="s">
        <v>245</v>
      </c>
      <c r="H164" s="144">
        <v>26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438</v>
      </c>
      <c r="AT164" s="152" t="s">
        <v>159</v>
      </c>
      <c r="AU164" s="152" t="s">
        <v>73</v>
      </c>
      <c r="AY164" s="13" t="s">
        <v>157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85</v>
      </c>
      <c r="BK164" s="153">
        <f t="shared" si="19"/>
        <v>0</v>
      </c>
      <c r="BL164" s="13" t="s">
        <v>438</v>
      </c>
      <c r="BM164" s="152" t="s">
        <v>730</v>
      </c>
    </row>
    <row r="165" spans="2:65" s="1" customFormat="1" ht="16.5" customHeight="1">
      <c r="B165" s="139"/>
      <c r="C165" s="140" t="s">
        <v>355</v>
      </c>
      <c r="D165" s="140" t="s">
        <v>159</v>
      </c>
      <c r="E165" s="141" t="s">
        <v>1197</v>
      </c>
      <c r="F165" s="142" t="s">
        <v>1198</v>
      </c>
      <c r="G165" s="143" t="s">
        <v>245</v>
      </c>
      <c r="H165" s="144">
        <v>1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438</v>
      </c>
      <c r="AT165" s="152" t="s">
        <v>159</v>
      </c>
      <c r="AU165" s="152" t="s">
        <v>73</v>
      </c>
      <c r="AY165" s="13" t="s">
        <v>157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85</v>
      </c>
      <c r="BK165" s="153">
        <f t="shared" si="19"/>
        <v>0</v>
      </c>
      <c r="BL165" s="13" t="s">
        <v>438</v>
      </c>
      <c r="BM165" s="152" t="s">
        <v>738</v>
      </c>
    </row>
    <row r="166" spans="2:65" s="1" customFormat="1" ht="16.5" customHeight="1">
      <c r="B166" s="139"/>
      <c r="C166" s="140" t="s">
        <v>359</v>
      </c>
      <c r="D166" s="140" t="s">
        <v>159</v>
      </c>
      <c r="E166" s="141" t="s">
        <v>1199</v>
      </c>
      <c r="F166" s="142" t="s">
        <v>1200</v>
      </c>
      <c r="G166" s="143" t="s">
        <v>436</v>
      </c>
      <c r="H166" s="144">
        <v>214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438</v>
      </c>
      <c r="AT166" s="152" t="s">
        <v>159</v>
      </c>
      <c r="AU166" s="152" t="s">
        <v>73</v>
      </c>
      <c r="AY166" s="13" t="s">
        <v>157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85</v>
      </c>
      <c r="BK166" s="153">
        <f t="shared" si="19"/>
        <v>0</v>
      </c>
      <c r="BL166" s="13" t="s">
        <v>438</v>
      </c>
      <c r="BM166" s="152" t="s">
        <v>746</v>
      </c>
    </row>
    <row r="167" spans="2:65" s="1" customFormat="1" ht="16.5" customHeight="1">
      <c r="B167" s="139"/>
      <c r="C167" s="140" t="s">
        <v>363</v>
      </c>
      <c r="D167" s="140" t="s">
        <v>159</v>
      </c>
      <c r="E167" s="141" t="s">
        <v>1201</v>
      </c>
      <c r="F167" s="142" t="s">
        <v>1202</v>
      </c>
      <c r="G167" s="143" t="s">
        <v>245</v>
      </c>
      <c r="H167" s="144">
        <v>1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438</v>
      </c>
      <c r="AT167" s="152" t="s">
        <v>159</v>
      </c>
      <c r="AU167" s="152" t="s">
        <v>73</v>
      </c>
      <c r="AY167" s="13" t="s">
        <v>157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85</v>
      </c>
      <c r="BK167" s="153">
        <f t="shared" si="19"/>
        <v>0</v>
      </c>
      <c r="BL167" s="13" t="s">
        <v>438</v>
      </c>
      <c r="BM167" s="152" t="s">
        <v>756</v>
      </c>
    </row>
    <row r="168" spans="2:65" s="1" customFormat="1" ht="16.5" customHeight="1">
      <c r="B168" s="139"/>
      <c r="C168" s="140" t="s">
        <v>367</v>
      </c>
      <c r="D168" s="140" t="s">
        <v>159</v>
      </c>
      <c r="E168" s="141" t="s">
        <v>1203</v>
      </c>
      <c r="F168" s="142" t="s">
        <v>1204</v>
      </c>
      <c r="G168" s="143" t="s">
        <v>245</v>
      </c>
      <c r="H168" s="144">
        <v>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438</v>
      </c>
      <c r="AT168" s="152" t="s">
        <v>159</v>
      </c>
      <c r="AU168" s="152" t="s">
        <v>73</v>
      </c>
      <c r="AY168" s="13" t="s">
        <v>157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85</v>
      </c>
      <c r="BK168" s="153">
        <f t="shared" si="19"/>
        <v>0</v>
      </c>
      <c r="BL168" s="13" t="s">
        <v>438</v>
      </c>
      <c r="BM168" s="152" t="s">
        <v>764</v>
      </c>
    </row>
    <row r="169" spans="2:65" s="1" customFormat="1" ht="16.5" customHeight="1">
      <c r="B169" s="139"/>
      <c r="C169" s="140" t="s">
        <v>371</v>
      </c>
      <c r="D169" s="140" t="s">
        <v>159</v>
      </c>
      <c r="E169" s="141" t="s">
        <v>1205</v>
      </c>
      <c r="F169" s="142" t="s">
        <v>1206</v>
      </c>
      <c r="G169" s="143" t="s">
        <v>245</v>
      </c>
      <c r="H169" s="144">
        <v>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438</v>
      </c>
      <c r="AT169" s="152" t="s">
        <v>159</v>
      </c>
      <c r="AU169" s="152" t="s">
        <v>73</v>
      </c>
      <c r="AY169" s="13" t="s">
        <v>157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85</v>
      </c>
      <c r="BK169" s="153">
        <f t="shared" si="19"/>
        <v>0</v>
      </c>
      <c r="BL169" s="13" t="s">
        <v>438</v>
      </c>
      <c r="BM169" s="152" t="s">
        <v>774</v>
      </c>
    </row>
    <row r="170" spans="2:65" s="1" customFormat="1" ht="16.5" customHeight="1">
      <c r="B170" s="139"/>
      <c r="C170" s="140" t="s">
        <v>377</v>
      </c>
      <c r="D170" s="140" t="s">
        <v>159</v>
      </c>
      <c r="E170" s="141" t="s">
        <v>1207</v>
      </c>
      <c r="F170" s="142" t="s">
        <v>1208</v>
      </c>
      <c r="G170" s="143" t="s">
        <v>245</v>
      </c>
      <c r="H170" s="144">
        <v>1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39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438</v>
      </c>
      <c r="AT170" s="152" t="s">
        <v>159</v>
      </c>
      <c r="AU170" s="152" t="s">
        <v>73</v>
      </c>
      <c r="AY170" s="13" t="s">
        <v>157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85</v>
      </c>
      <c r="BK170" s="153">
        <f t="shared" si="19"/>
        <v>0</v>
      </c>
      <c r="BL170" s="13" t="s">
        <v>438</v>
      </c>
      <c r="BM170" s="152" t="s">
        <v>781</v>
      </c>
    </row>
    <row r="171" spans="2:65" s="1" customFormat="1" ht="16.5" customHeight="1">
      <c r="B171" s="139"/>
      <c r="C171" s="140" t="s">
        <v>381</v>
      </c>
      <c r="D171" s="140" t="s">
        <v>159</v>
      </c>
      <c r="E171" s="141" t="s">
        <v>1209</v>
      </c>
      <c r="F171" s="142" t="s">
        <v>1210</v>
      </c>
      <c r="G171" s="143" t="s">
        <v>1211</v>
      </c>
      <c r="H171" s="144">
        <v>960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39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438</v>
      </c>
      <c r="AT171" s="152" t="s">
        <v>159</v>
      </c>
      <c r="AU171" s="152" t="s">
        <v>73</v>
      </c>
      <c r="AY171" s="13" t="s">
        <v>157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85</v>
      </c>
      <c r="BK171" s="153">
        <f t="shared" si="19"/>
        <v>0</v>
      </c>
      <c r="BL171" s="13" t="s">
        <v>438</v>
      </c>
      <c r="BM171" s="152" t="s">
        <v>792</v>
      </c>
    </row>
    <row r="172" spans="2:65" s="1" customFormat="1" ht="16.5" customHeight="1">
      <c r="B172" s="139"/>
      <c r="C172" s="140" t="s">
        <v>387</v>
      </c>
      <c r="D172" s="140" t="s">
        <v>159</v>
      </c>
      <c r="E172" s="141" t="s">
        <v>1212</v>
      </c>
      <c r="F172" s="142" t="s">
        <v>1213</v>
      </c>
      <c r="G172" s="143" t="s">
        <v>1211</v>
      </c>
      <c r="H172" s="144">
        <v>40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39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438</v>
      </c>
      <c r="AT172" s="152" t="s">
        <v>159</v>
      </c>
      <c r="AU172" s="152" t="s">
        <v>73</v>
      </c>
      <c r="AY172" s="13" t="s">
        <v>157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85</v>
      </c>
      <c r="BK172" s="153">
        <f t="shared" si="19"/>
        <v>0</v>
      </c>
      <c r="BL172" s="13" t="s">
        <v>438</v>
      </c>
      <c r="BM172" s="152" t="s">
        <v>908</v>
      </c>
    </row>
    <row r="173" spans="2:65" s="1" customFormat="1" ht="16.5" customHeight="1">
      <c r="B173" s="139"/>
      <c r="C173" s="140" t="s">
        <v>391</v>
      </c>
      <c r="D173" s="140" t="s">
        <v>159</v>
      </c>
      <c r="E173" s="141" t="s">
        <v>1214</v>
      </c>
      <c r="F173" s="142" t="s">
        <v>1215</v>
      </c>
      <c r="G173" s="143" t="s">
        <v>245</v>
      </c>
      <c r="H173" s="144">
        <v>1</v>
      </c>
      <c r="I173" s="145"/>
      <c r="J173" s="146">
        <f t="shared" si="10"/>
        <v>0</v>
      </c>
      <c r="K173" s="147"/>
      <c r="L173" s="28"/>
      <c r="M173" s="166" t="s">
        <v>1</v>
      </c>
      <c r="N173" s="167" t="s">
        <v>39</v>
      </c>
      <c r="O173" s="168"/>
      <c r="P173" s="169">
        <f t="shared" si="11"/>
        <v>0</v>
      </c>
      <c r="Q173" s="169">
        <v>0</v>
      </c>
      <c r="R173" s="169">
        <f t="shared" si="12"/>
        <v>0</v>
      </c>
      <c r="S173" s="169">
        <v>0</v>
      </c>
      <c r="T173" s="170">
        <f t="shared" si="13"/>
        <v>0</v>
      </c>
      <c r="AR173" s="152" t="s">
        <v>438</v>
      </c>
      <c r="AT173" s="152" t="s">
        <v>159</v>
      </c>
      <c r="AU173" s="152" t="s">
        <v>73</v>
      </c>
      <c r="AY173" s="13" t="s">
        <v>157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85</v>
      </c>
      <c r="BK173" s="153">
        <f t="shared" si="19"/>
        <v>0</v>
      </c>
      <c r="BL173" s="13" t="s">
        <v>438</v>
      </c>
      <c r="BM173" s="152" t="s">
        <v>911</v>
      </c>
    </row>
    <row r="174" spans="2:65" s="1" customFormat="1" ht="6.95" customHeight="1"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28"/>
    </row>
  </sheetData>
  <autoFilter ref="C119:K173" xr:uid="{00000000-0009-0000-0000-000005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ht="12.75">
      <c r="B8" s="16"/>
      <c r="D8" s="23" t="s">
        <v>116</v>
      </c>
      <c r="L8" s="16"/>
    </row>
    <row r="9" spans="2:46" ht="16.5" customHeight="1">
      <c r="B9" s="16"/>
      <c r="E9" s="218" t="s">
        <v>1216</v>
      </c>
      <c r="F9" s="182"/>
      <c r="G9" s="182"/>
      <c r="H9" s="182"/>
      <c r="L9" s="16"/>
    </row>
    <row r="10" spans="2:46" ht="12" customHeight="1">
      <c r="B10" s="16"/>
      <c r="D10" s="23" t="s">
        <v>118</v>
      </c>
      <c r="L10" s="16"/>
    </row>
    <row r="11" spans="2:46" s="1" customFormat="1" ht="16.5" customHeight="1">
      <c r="B11" s="28"/>
      <c r="E11" s="215" t="s">
        <v>119</v>
      </c>
      <c r="F11" s="220"/>
      <c r="G11" s="220"/>
      <c r="H11" s="220"/>
      <c r="L11" s="28"/>
    </row>
    <row r="12" spans="2:46" s="1" customFormat="1" ht="12" customHeight="1">
      <c r="B12" s="28"/>
      <c r="D12" s="23" t="s">
        <v>120</v>
      </c>
      <c r="L12" s="28"/>
    </row>
    <row r="13" spans="2:46" s="1" customFormat="1" ht="16.5" customHeight="1">
      <c r="B13" s="28"/>
      <c r="E13" s="176" t="s">
        <v>121</v>
      </c>
      <c r="F13" s="220"/>
      <c r="G13" s="220"/>
      <c r="H13" s="220"/>
      <c r="L13" s="28"/>
    </row>
    <row r="14" spans="2:46" s="1" customFormat="1" ht="11.25">
      <c r="B14" s="28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Vyplň údaj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1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tr">
        <f>IF('Rekapitulácia stavby'!AN16="","",'Rekapitulácia stavby'!AN16)</f>
        <v/>
      </c>
      <c r="L24" s="28"/>
    </row>
    <row r="25" spans="2:12" s="1" customFormat="1" ht="18" customHeight="1">
      <c r="B25" s="28"/>
      <c r="E25" s="21" t="str">
        <f>IF('Rekapitulácia stavby'!E17="","",'Rekapitulácia stavby'!E17)</f>
        <v xml:space="preserve"> </v>
      </c>
      <c r="I25" s="23" t="s">
        <v>25</v>
      </c>
      <c r="J25" s="21" t="str">
        <f>IF('Rekapitulácia stavby'!AN17="","",'Rekapitulácia stavby'!AN17)</f>
        <v/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32</v>
      </c>
      <c r="L30" s="28"/>
    </row>
    <row r="31" spans="2:12" s="7" customFormat="1" ht="16.5" customHeight="1">
      <c r="B31" s="93"/>
      <c r="E31" s="186" t="s">
        <v>1</v>
      </c>
      <c r="F31" s="186"/>
      <c r="G31" s="186"/>
      <c r="H31" s="186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33</v>
      </c>
      <c r="J34" s="65">
        <f>ROUND(J137,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45" customHeight="1">
      <c r="B37" s="28"/>
      <c r="D37" s="54" t="s">
        <v>37</v>
      </c>
      <c r="E37" s="33" t="s">
        <v>38</v>
      </c>
      <c r="F37" s="95">
        <f>ROUND((SUM(BE137:BE202)),  2)</f>
        <v>0</v>
      </c>
      <c r="G37" s="96"/>
      <c r="H37" s="96"/>
      <c r="I37" s="97">
        <v>0.23</v>
      </c>
      <c r="J37" s="95">
        <f>ROUND(((SUM(BE137:BE202))*I37),  2)</f>
        <v>0</v>
      </c>
      <c r="L37" s="28"/>
    </row>
    <row r="38" spans="2:12" s="1" customFormat="1" ht="14.45" customHeight="1">
      <c r="B38" s="28"/>
      <c r="E38" s="33" t="s">
        <v>39</v>
      </c>
      <c r="F38" s="84">
        <f>ROUND((SUM(BF137:BF202)),  2)</f>
        <v>0</v>
      </c>
      <c r="I38" s="98">
        <v>0.23</v>
      </c>
      <c r="J38" s="84">
        <f>ROUND(((SUM(BF137:BF202))*I38),  2)</f>
        <v>0</v>
      </c>
      <c r="L38" s="28"/>
    </row>
    <row r="39" spans="2:12" s="1" customFormat="1" ht="14.45" hidden="1" customHeight="1">
      <c r="B39" s="28"/>
      <c r="E39" s="23" t="s">
        <v>40</v>
      </c>
      <c r="F39" s="84">
        <f>ROUND((SUM(BG137:BG202)),  2)</f>
        <v>0</v>
      </c>
      <c r="I39" s="98">
        <v>0.23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41</v>
      </c>
      <c r="F40" s="84">
        <f>ROUND((SUM(BH137:BH202)),  2)</f>
        <v>0</v>
      </c>
      <c r="I40" s="98">
        <v>0.23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42</v>
      </c>
      <c r="F41" s="95">
        <f>ROUND((SUM(BI137:BI202)),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12" ht="12" customHeight="1">
      <c r="B86" s="16"/>
      <c r="C86" s="23" t="s">
        <v>116</v>
      </c>
      <c r="L86" s="16"/>
    </row>
    <row r="87" spans="2:12" ht="16.5" customHeight="1">
      <c r="B87" s="16"/>
      <c r="E87" s="218" t="s">
        <v>1216</v>
      </c>
      <c r="F87" s="182"/>
      <c r="G87" s="182"/>
      <c r="H87" s="182"/>
      <c r="L87" s="16"/>
    </row>
    <row r="88" spans="2:12" ht="12" customHeight="1">
      <c r="B88" s="16"/>
      <c r="C88" s="23" t="s">
        <v>118</v>
      </c>
      <c r="L88" s="16"/>
    </row>
    <row r="89" spans="2:12" s="1" customFormat="1" ht="16.5" customHeight="1">
      <c r="B89" s="28"/>
      <c r="E89" s="215" t="s">
        <v>119</v>
      </c>
      <c r="F89" s="220"/>
      <c r="G89" s="220"/>
      <c r="H89" s="220"/>
      <c r="L89" s="28"/>
    </row>
    <row r="90" spans="2:12" s="1" customFormat="1" ht="12" customHeight="1">
      <c r="B90" s="28"/>
      <c r="C90" s="23" t="s">
        <v>120</v>
      </c>
      <c r="L90" s="28"/>
    </row>
    <row r="91" spans="2:12" s="1" customFormat="1" ht="16.5" customHeight="1">
      <c r="B91" s="28"/>
      <c r="E91" s="176" t="str">
        <f>E13</f>
        <v>01.1 - Exteriér</v>
      </c>
      <c r="F91" s="220"/>
      <c r="G91" s="220"/>
      <c r="H91" s="220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19</v>
      </c>
      <c r="F93" s="21" t="str">
        <f>F16</f>
        <v>Kolárovo</v>
      </c>
      <c r="I93" s="23" t="s">
        <v>21</v>
      </c>
      <c r="J93" s="51" t="str">
        <f>IF(J16="","",J16)</f>
        <v>Vyplň údaj</v>
      </c>
      <c r="L93" s="28"/>
    </row>
    <row r="94" spans="2:12" s="1" customFormat="1" ht="6.95" customHeight="1">
      <c r="B94" s="28"/>
      <c r="L94" s="28"/>
    </row>
    <row r="95" spans="2:12" s="1" customFormat="1" ht="15.2" customHeight="1">
      <c r="B95" s="28"/>
      <c r="C95" s="23" t="s">
        <v>22</v>
      </c>
      <c r="F95" s="21" t="str">
        <f>E19</f>
        <v>Futbalový klub Kolárovo</v>
      </c>
      <c r="I95" s="23" t="s">
        <v>28</v>
      </c>
      <c r="J95" s="26" t="str">
        <f>E25</f>
        <v xml:space="preserve"> 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125</v>
      </c>
      <c r="J100" s="65">
        <f>J137</f>
        <v>0</v>
      </c>
      <c r="L100" s="28"/>
      <c r="AU100" s="13" t="s">
        <v>126</v>
      </c>
    </row>
    <row r="101" spans="2:47" s="8" customFormat="1" ht="24.95" customHeight="1">
      <c r="B101" s="110"/>
      <c r="D101" s="111" t="s">
        <v>127</v>
      </c>
      <c r="E101" s="112"/>
      <c r="F101" s="112"/>
      <c r="G101" s="112"/>
      <c r="H101" s="112"/>
      <c r="I101" s="112"/>
      <c r="J101" s="113">
        <f>J138</f>
        <v>0</v>
      </c>
      <c r="L101" s="110"/>
    </row>
    <row r="102" spans="2:47" s="9" customFormat="1" ht="19.899999999999999" customHeight="1">
      <c r="B102" s="114"/>
      <c r="D102" s="115" t="s">
        <v>128</v>
      </c>
      <c r="E102" s="116"/>
      <c r="F102" s="116"/>
      <c r="G102" s="116"/>
      <c r="H102" s="116"/>
      <c r="I102" s="116"/>
      <c r="J102" s="117">
        <f>J139</f>
        <v>0</v>
      </c>
      <c r="L102" s="114"/>
    </row>
    <row r="103" spans="2:47" s="9" customFormat="1" ht="19.899999999999999" customHeight="1">
      <c r="B103" s="114"/>
      <c r="D103" s="115" t="s">
        <v>129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47" s="9" customFormat="1" ht="19.899999999999999" customHeight="1">
      <c r="B104" s="114"/>
      <c r="D104" s="115" t="s">
        <v>130</v>
      </c>
      <c r="E104" s="116"/>
      <c r="F104" s="116"/>
      <c r="G104" s="116"/>
      <c r="H104" s="116"/>
      <c r="I104" s="116"/>
      <c r="J104" s="117">
        <f>J150</f>
        <v>0</v>
      </c>
      <c r="L104" s="114"/>
    </row>
    <row r="105" spans="2:47" s="9" customFormat="1" ht="19.899999999999999" customHeight="1">
      <c r="B105" s="114"/>
      <c r="D105" s="115" t="s">
        <v>131</v>
      </c>
      <c r="E105" s="116"/>
      <c r="F105" s="116"/>
      <c r="G105" s="116"/>
      <c r="H105" s="116"/>
      <c r="I105" s="116"/>
      <c r="J105" s="117">
        <f>J152</f>
        <v>0</v>
      </c>
      <c r="L105" s="114"/>
    </row>
    <row r="106" spans="2:47" s="9" customFormat="1" ht="19.899999999999999" customHeight="1">
      <c r="B106" s="114"/>
      <c r="D106" s="115" t="s">
        <v>132</v>
      </c>
      <c r="E106" s="116"/>
      <c r="F106" s="116"/>
      <c r="G106" s="116"/>
      <c r="H106" s="116"/>
      <c r="I106" s="116"/>
      <c r="J106" s="117">
        <f>J161</f>
        <v>0</v>
      </c>
      <c r="L106" s="114"/>
    </row>
    <row r="107" spans="2:47" s="9" customFormat="1" ht="19.899999999999999" customHeight="1">
      <c r="B107" s="114"/>
      <c r="D107" s="115" t="s">
        <v>133</v>
      </c>
      <c r="E107" s="116"/>
      <c r="F107" s="116"/>
      <c r="G107" s="116"/>
      <c r="H107" s="116"/>
      <c r="I107" s="116"/>
      <c r="J107" s="117">
        <f>J171</f>
        <v>0</v>
      </c>
      <c r="L107" s="114"/>
    </row>
    <row r="108" spans="2:47" s="8" customFormat="1" ht="24.95" customHeight="1">
      <c r="B108" s="110"/>
      <c r="D108" s="111" t="s">
        <v>134</v>
      </c>
      <c r="E108" s="112"/>
      <c r="F108" s="112"/>
      <c r="G108" s="112"/>
      <c r="H108" s="112"/>
      <c r="I108" s="112"/>
      <c r="J108" s="113">
        <f>J173</f>
        <v>0</v>
      </c>
      <c r="L108" s="110"/>
    </row>
    <row r="109" spans="2:47" s="9" customFormat="1" ht="19.899999999999999" customHeight="1">
      <c r="B109" s="114"/>
      <c r="D109" s="115" t="s">
        <v>135</v>
      </c>
      <c r="E109" s="116"/>
      <c r="F109" s="116"/>
      <c r="G109" s="116"/>
      <c r="H109" s="116"/>
      <c r="I109" s="116"/>
      <c r="J109" s="117">
        <f>J174</f>
        <v>0</v>
      </c>
      <c r="L109" s="114"/>
    </row>
    <row r="110" spans="2:47" s="9" customFormat="1" ht="19.899999999999999" customHeight="1">
      <c r="B110" s="114"/>
      <c r="D110" s="115" t="s">
        <v>136</v>
      </c>
      <c r="E110" s="116"/>
      <c r="F110" s="116"/>
      <c r="G110" s="116"/>
      <c r="H110" s="116"/>
      <c r="I110" s="116"/>
      <c r="J110" s="117">
        <f>J178</f>
        <v>0</v>
      </c>
      <c r="L110" s="114"/>
    </row>
    <row r="111" spans="2:47" s="9" customFormat="1" ht="19.899999999999999" customHeight="1">
      <c r="B111" s="114"/>
      <c r="D111" s="115" t="s">
        <v>138</v>
      </c>
      <c r="E111" s="116"/>
      <c r="F111" s="116"/>
      <c r="G111" s="116"/>
      <c r="H111" s="116"/>
      <c r="I111" s="116"/>
      <c r="J111" s="117">
        <f>J186</f>
        <v>0</v>
      </c>
      <c r="L111" s="114"/>
    </row>
    <row r="112" spans="2:47" s="9" customFormat="1" ht="19.899999999999999" customHeight="1">
      <c r="B112" s="114"/>
      <c r="D112" s="115" t="s">
        <v>140</v>
      </c>
      <c r="E112" s="116"/>
      <c r="F112" s="116"/>
      <c r="G112" s="116"/>
      <c r="H112" s="116"/>
      <c r="I112" s="116"/>
      <c r="J112" s="117">
        <f>J193</f>
        <v>0</v>
      </c>
      <c r="L112" s="114"/>
    </row>
    <row r="113" spans="2:12" s="9" customFormat="1" ht="19.899999999999999" customHeight="1">
      <c r="B113" s="114"/>
      <c r="D113" s="115" t="s">
        <v>141</v>
      </c>
      <c r="E113" s="116"/>
      <c r="F113" s="116"/>
      <c r="G113" s="116"/>
      <c r="H113" s="116"/>
      <c r="I113" s="116"/>
      <c r="J113" s="117">
        <f>J198</f>
        <v>0</v>
      </c>
      <c r="L113" s="114"/>
    </row>
    <row r="114" spans="2:12" s="1" customFormat="1" ht="21.75" customHeight="1">
      <c r="B114" s="28"/>
      <c r="L114" s="28"/>
    </row>
    <row r="115" spans="2:12" s="1" customFormat="1" ht="6.95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28"/>
    </row>
    <row r="119" spans="2:12" s="1" customFormat="1" ht="6.95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28"/>
    </row>
    <row r="120" spans="2:12" s="1" customFormat="1" ht="24.95" customHeight="1">
      <c r="B120" s="28"/>
      <c r="C120" s="17" t="s">
        <v>143</v>
      </c>
      <c r="L120" s="28"/>
    </row>
    <row r="121" spans="2:12" s="1" customFormat="1" ht="6.95" customHeight="1">
      <c r="B121" s="28"/>
      <c r="L121" s="28"/>
    </row>
    <row r="122" spans="2:12" s="1" customFormat="1" ht="12" customHeight="1">
      <c r="B122" s="28"/>
      <c r="C122" s="23" t="s">
        <v>15</v>
      </c>
      <c r="L122" s="28"/>
    </row>
    <row r="123" spans="2:12" s="1" customFormat="1" ht="26.25" customHeight="1">
      <c r="B123" s="28"/>
      <c r="E123" s="218" t="str">
        <f>E7</f>
        <v>Zníženie energetickej náročnosti a rekonštrukcia budov športového areálu</v>
      </c>
      <c r="F123" s="219"/>
      <c r="G123" s="219"/>
      <c r="H123" s="219"/>
      <c r="L123" s="28"/>
    </row>
    <row r="124" spans="2:12" ht="12" customHeight="1">
      <c r="B124" s="16"/>
      <c r="C124" s="23" t="s">
        <v>116</v>
      </c>
      <c r="L124" s="16"/>
    </row>
    <row r="125" spans="2:12" ht="16.5" customHeight="1">
      <c r="B125" s="16"/>
      <c r="E125" s="218" t="s">
        <v>1216</v>
      </c>
      <c r="F125" s="182"/>
      <c r="G125" s="182"/>
      <c r="H125" s="182"/>
      <c r="L125" s="16"/>
    </row>
    <row r="126" spans="2:12" ht="12" customHeight="1">
      <c r="B126" s="16"/>
      <c r="C126" s="23" t="s">
        <v>118</v>
      </c>
      <c r="L126" s="16"/>
    </row>
    <row r="127" spans="2:12" s="1" customFormat="1" ht="16.5" customHeight="1">
      <c r="B127" s="28"/>
      <c r="E127" s="215" t="s">
        <v>119</v>
      </c>
      <c r="F127" s="220"/>
      <c r="G127" s="220"/>
      <c r="H127" s="220"/>
      <c r="L127" s="28"/>
    </row>
    <row r="128" spans="2:12" s="1" customFormat="1" ht="12" customHeight="1">
      <c r="B128" s="28"/>
      <c r="C128" s="23" t="s">
        <v>120</v>
      </c>
      <c r="L128" s="28"/>
    </row>
    <row r="129" spans="2:65" s="1" customFormat="1" ht="16.5" customHeight="1">
      <c r="B129" s="28"/>
      <c r="E129" s="176" t="str">
        <f>E13</f>
        <v>01.1 - Exteriér</v>
      </c>
      <c r="F129" s="220"/>
      <c r="G129" s="220"/>
      <c r="H129" s="220"/>
      <c r="L129" s="28"/>
    </row>
    <row r="130" spans="2:65" s="1" customFormat="1" ht="6.95" customHeight="1">
      <c r="B130" s="28"/>
      <c r="L130" s="28"/>
    </row>
    <row r="131" spans="2:65" s="1" customFormat="1" ht="12" customHeight="1">
      <c r="B131" s="28"/>
      <c r="C131" s="23" t="s">
        <v>19</v>
      </c>
      <c r="F131" s="21" t="str">
        <f>F16</f>
        <v>Kolárovo</v>
      </c>
      <c r="I131" s="23" t="s">
        <v>21</v>
      </c>
      <c r="J131" s="51" t="str">
        <f>IF(J16="","",J16)</f>
        <v>Vyplň údaj</v>
      </c>
      <c r="L131" s="28"/>
    </row>
    <row r="132" spans="2:65" s="1" customFormat="1" ht="6.95" customHeight="1">
      <c r="B132" s="28"/>
      <c r="L132" s="28"/>
    </row>
    <row r="133" spans="2:65" s="1" customFormat="1" ht="15.2" customHeight="1">
      <c r="B133" s="28"/>
      <c r="C133" s="23" t="s">
        <v>22</v>
      </c>
      <c r="F133" s="21" t="str">
        <f>E19</f>
        <v>Futbalový klub Kolárovo</v>
      </c>
      <c r="I133" s="23" t="s">
        <v>28</v>
      </c>
      <c r="J133" s="26" t="str">
        <f>E25</f>
        <v xml:space="preserve"> </v>
      </c>
      <c r="L133" s="28"/>
    </row>
    <row r="134" spans="2:65" s="1" customFormat="1" ht="15.2" customHeight="1">
      <c r="B134" s="28"/>
      <c r="C134" s="23" t="s">
        <v>26</v>
      </c>
      <c r="F134" s="21" t="str">
        <f>IF(E22="","",E22)</f>
        <v>Vyplň údaj</v>
      </c>
      <c r="I134" s="23" t="s">
        <v>31</v>
      </c>
      <c r="J134" s="26" t="str">
        <f>E28</f>
        <v xml:space="preserve"> </v>
      </c>
      <c r="L134" s="28"/>
    </row>
    <row r="135" spans="2:65" s="1" customFormat="1" ht="10.35" customHeight="1">
      <c r="B135" s="28"/>
      <c r="L135" s="28"/>
    </row>
    <row r="136" spans="2:65" s="10" customFormat="1" ht="29.25" customHeight="1">
      <c r="B136" s="118"/>
      <c r="C136" s="119" t="s">
        <v>144</v>
      </c>
      <c r="D136" s="120" t="s">
        <v>58</v>
      </c>
      <c r="E136" s="120" t="s">
        <v>54</v>
      </c>
      <c r="F136" s="120" t="s">
        <v>55</v>
      </c>
      <c r="G136" s="120" t="s">
        <v>145</v>
      </c>
      <c r="H136" s="120" t="s">
        <v>146</v>
      </c>
      <c r="I136" s="120" t="s">
        <v>147</v>
      </c>
      <c r="J136" s="121" t="s">
        <v>124</v>
      </c>
      <c r="K136" s="122" t="s">
        <v>148</v>
      </c>
      <c r="L136" s="118"/>
      <c r="M136" s="58" t="s">
        <v>1</v>
      </c>
      <c r="N136" s="59" t="s">
        <v>37</v>
      </c>
      <c r="O136" s="59" t="s">
        <v>149</v>
      </c>
      <c r="P136" s="59" t="s">
        <v>150</v>
      </c>
      <c r="Q136" s="59" t="s">
        <v>151</v>
      </c>
      <c r="R136" s="59" t="s">
        <v>152</v>
      </c>
      <c r="S136" s="59" t="s">
        <v>153</v>
      </c>
      <c r="T136" s="60" t="s">
        <v>154</v>
      </c>
    </row>
    <row r="137" spans="2:65" s="1" customFormat="1" ht="22.9" customHeight="1">
      <c r="B137" s="28"/>
      <c r="C137" s="63" t="s">
        <v>125</v>
      </c>
      <c r="J137" s="123">
        <f>BK137</f>
        <v>0</v>
      </c>
      <c r="L137" s="28"/>
      <c r="M137" s="61"/>
      <c r="N137" s="52"/>
      <c r="O137" s="52"/>
      <c r="P137" s="124">
        <f>P138+P173</f>
        <v>0</v>
      </c>
      <c r="Q137" s="52"/>
      <c r="R137" s="124">
        <f>R138+R173</f>
        <v>34.165474000000003</v>
      </c>
      <c r="S137" s="52"/>
      <c r="T137" s="125">
        <f>T138+T173</f>
        <v>0</v>
      </c>
      <c r="AT137" s="13" t="s">
        <v>72</v>
      </c>
      <c r="AU137" s="13" t="s">
        <v>126</v>
      </c>
      <c r="BK137" s="126">
        <f>BK138+BK173</f>
        <v>0</v>
      </c>
    </row>
    <row r="138" spans="2:65" s="11" customFormat="1" ht="25.9" customHeight="1">
      <c r="B138" s="127"/>
      <c r="D138" s="128" t="s">
        <v>72</v>
      </c>
      <c r="E138" s="129" t="s">
        <v>155</v>
      </c>
      <c r="F138" s="129" t="s">
        <v>156</v>
      </c>
      <c r="I138" s="130"/>
      <c r="J138" s="131">
        <f>BK138</f>
        <v>0</v>
      </c>
      <c r="L138" s="127"/>
      <c r="M138" s="132"/>
      <c r="P138" s="133">
        <f>P139+P148+P150+P152+P161+P171</f>
        <v>0</v>
      </c>
      <c r="R138" s="133">
        <f>R139+R148+R150+R152+R161+R171</f>
        <v>31.962177850000003</v>
      </c>
      <c r="T138" s="134">
        <f>T139+T148+T150+T152+T161+T171</f>
        <v>0</v>
      </c>
      <c r="AR138" s="128" t="s">
        <v>80</v>
      </c>
      <c r="AT138" s="135" t="s">
        <v>72</v>
      </c>
      <c r="AU138" s="135" t="s">
        <v>73</v>
      </c>
      <c r="AY138" s="128" t="s">
        <v>157</v>
      </c>
      <c r="BK138" s="136">
        <f>BK139+BK148+BK150+BK152+BK161+BK171</f>
        <v>0</v>
      </c>
    </row>
    <row r="139" spans="2:65" s="11" customFormat="1" ht="22.9" customHeight="1">
      <c r="B139" s="127"/>
      <c r="D139" s="128" t="s">
        <v>72</v>
      </c>
      <c r="E139" s="137" t="s">
        <v>80</v>
      </c>
      <c r="F139" s="137" t="s">
        <v>158</v>
      </c>
      <c r="I139" s="130"/>
      <c r="J139" s="138">
        <f>BK139</f>
        <v>0</v>
      </c>
      <c r="L139" s="127"/>
      <c r="M139" s="132"/>
      <c r="P139" s="133">
        <f>SUM(P140:P147)</f>
        <v>0</v>
      </c>
      <c r="R139" s="133">
        <f>SUM(R140:R147)</f>
        <v>0</v>
      </c>
      <c r="T139" s="134">
        <f>SUM(T140:T147)</f>
        <v>0</v>
      </c>
      <c r="AR139" s="128" t="s">
        <v>80</v>
      </c>
      <c r="AT139" s="135" t="s">
        <v>72</v>
      </c>
      <c r="AU139" s="135" t="s">
        <v>80</v>
      </c>
      <c r="AY139" s="128" t="s">
        <v>157</v>
      </c>
      <c r="BK139" s="136">
        <f>SUM(BK140:BK147)</f>
        <v>0</v>
      </c>
    </row>
    <row r="140" spans="2:65" s="1" customFormat="1" ht="21.75" customHeight="1">
      <c r="B140" s="139"/>
      <c r="C140" s="140" t="s">
        <v>80</v>
      </c>
      <c r="D140" s="140" t="s">
        <v>159</v>
      </c>
      <c r="E140" s="141" t="s">
        <v>160</v>
      </c>
      <c r="F140" s="142" t="s">
        <v>161</v>
      </c>
      <c r="G140" s="143" t="s">
        <v>162</v>
      </c>
      <c r="H140" s="144">
        <v>13.2</v>
      </c>
      <c r="I140" s="145"/>
      <c r="J140" s="146">
        <f t="shared" ref="J140:J147" si="0">ROUND(I140*H140,2)</f>
        <v>0</v>
      </c>
      <c r="K140" s="147"/>
      <c r="L140" s="28"/>
      <c r="M140" s="148" t="s">
        <v>1</v>
      </c>
      <c r="N140" s="149" t="s">
        <v>39</v>
      </c>
      <c r="P140" s="150">
        <f t="shared" ref="P140:P147" si="1">O140*H140</f>
        <v>0</v>
      </c>
      <c r="Q140" s="150">
        <v>0</v>
      </c>
      <c r="R140" s="150">
        <f t="shared" ref="R140:R147" si="2">Q140*H140</f>
        <v>0</v>
      </c>
      <c r="S140" s="150">
        <v>0</v>
      </c>
      <c r="T140" s="151">
        <f t="shared" ref="T140:T147" si="3">S140*H140</f>
        <v>0</v>
      </c>
      <c r="AR140" s="152" t="s">
        <v>163</v>
      </c>
      <c r="AT140" s="152" t="s">
        <v>159</v>
      </c>
      <c r="AU140" s="152" t="s">
        <v>85</v>
      </c>
      <c r="AY140" s="13" t="s">
        <v>157</v>
      </c>
      <c r="BE140" s="153">
        <f t="shared" ref="BE140:BE147" si="4">IF(N140="základná",J140,0)</f>
        <v>0</v>
      </c>
      <c r="BF140" s="153">
        <f t="shared" ref="BF140:BF147" si="5">IF(N140="znížená",J140,0)</f>
        <v>0</v>
      </c>
      <c r="BG140" s="153">
        <f t="shared" ref="BG140:BG147" si="6">IF(N140="zákl. prenesená",J140,0)</f>
        <v>0</v>
      </c>
      <c r="BH140" s="153">
        <f t="shared" ref="BH140:BH147" si="7">IF(N140="zníž. prenesená",J140,0)</f>
        <v>0</v>
      </c>
      <c r="BI140" s="153">
        <f t="shared" ref="BI140:BI147" si="8">IF(N140="nulová",J140,0)</f>
        <v>0</v>
      </c>
      <c r="BJ140" s="13" t="s">
        <v>85</v>
      </c>
      <c r="BK140" s="153">
        <f t="shared" ref="BK140:BK147" si="9">ROUND(I140*H140,2)</f>
        <v>0</v>
      </c>
      <c r="BL140" s="13" t="s">
        <v>163</v>
      </c>
      <c r="BM140" s="152" t="s">
        <v>164</v>
      </c>
    </row>
    <row r="141" spans="2:65" s="1" customFormat="1" ht="24.2" customHeight="1">
      <c r="B141" s="139"/>
      <c r="C141" s="140" t="s">
        <v>85</v>
      </c>
      <c r="D141" s="140" t="s">
        <v>159</v>
      </c>
      <c r="E141" s="141" t="s">
        <v>165</v>
      </c>
      <c r="F141" s="142" t="s">
        <v>166</v>
      </c>
      <c r="G141" s="143" t="s">
        <v>162</v>
      </c>
      <c r="H141" s="144">
        <v>13.2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39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163</v>
      </c>
      <c r="AT141" s="152" t="s">
        <v>159</v>
      </c>
      <c r="AU141" s="152" t="s">
        <v>85</v>
      </c>
      <c r="AY141" s="13" t="s">
        <v>157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85</v>
      </c>
      <c r="BK141" s="153">
        <f t="shared" si="9"/>
        <v>0</v>
      </c>
      <c r="BL141" s="13" t="s">
        <v>163</v>
      </c>
      <c r="BM141" s="152" t="s">
        <v>167</v>
      </c>
    </row>
    <row r="142" spans="2:65" s="1" customFormat="1" ht="33" customHeight="1">
      <c r="B142" s="139"/>
      <c r="C142" s="140" t="s">
        <v>90</v>
      </c>
      <c r="D142" s="140" t="s">
        <v>159</v>
      </c>
      <c r="E142" s="141" t="s">
        <v>168</v>
      </c>
      <c r="F142" s="142" t="s">
        <v>169</v>
      </c>
      <c r="G142" s="143" t="s">
        <v>162</v>
      </c>
      <c r="H142" s="144">
        <v>6.6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163</v>
      </c>
      <c r="AT142" s="152" t="s">
        <v>159</v>
      </c>
      <c r="AU142" s="152" t="s">
        <v>85</v>
      </c>
      <c r="AY142" s="13" t="s">
        <v>157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85</v>
      </c>
      <c r="BK142" s="153">
        <f t="shared" si="9"/>
        <v>0</v>
      </c>
      <c r="BL142" s="13" t="s">
        <v>163</v>
      </c>
      <c r="BM142" s="152" t="s">
        <v>170</v>
      </c>
    </row>
    <row r="143" spans="2:65" s="1" customFormat="1" ht="37.9" customHeight="1">
      <c r="B143" s="139"/>
      <c r="C143" s="140" t="s">
        <v>163</v>
      </c>
      <c r="D143" s="140" t="s">
        <v>159</v>
      </c>
      <c r="E143" s="141" t="s">
        <v>171</v>
      </c>
      <c r="F143" s="142" t="s">
        <v>172</v>
      </c>
      <c r="G143" s="143" t="s">
        <v>162</v>
      </c>
      <c r="H143" s="144">
        <v>13.2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39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163</v>
      </c>
      <c r="AT143" s="152" t="s">
        <v>159</v>
      </c>
      <c r="AU143" s="152" t="s">
        <v>85</v>
      </c>
      <c r="AY143" s="13" t="s">
        <v>157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85</v>
      </c>
      <c r="BK143" s="153">
        <f t="shared" si="9"/>
        <v>0</v>
      </c>
      <c r="BL143" s="13" t="s">
        <v>163</v>
      </c>
      <c r="BM143" s="152" t="s">
        <v>173</v>
      </c>
    </row>
    <row r="144" spans="2:65" s="1" customFormat="1" ht="24.2" customHeight="1">
      <c r="B144" s="139"/>
      <c r="C144" s="140" t="s">
        <v>174</v>
      </c>
      <c r="D144" s="140" t="s">
        <v>159</v>
      </c>
      <c r="E144" s="141" t="s">
        <v>175</v>
      </c>
      <c r="F144" s="142" t="s">
        <v>176</v>
      </c>
      <c r="G144" s="143" t="s">
        <v>162</v>
      </c>
      <c r="H144" s="144">
        <v>6.6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163</v>
      </c>
      <c r="AT144" s="152" t="s">
        <v>159</v>
      </c>
      <c r="AU144" s="152" t="s">
        <v>85</v>
      </c>
      <c r="AY144" s="13" t="s">
        <v>157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85</v>
      </c>
      <c r="BK144" s="153">
        <f t="shared" si="9"/>
        <v>0</v>
      </c>
      <c r="BL144" s="13" t="s">
        <v>163</v>
      </c>
      <c r="BM144" s="152" t="s">
        <v>177</v>
      </c>
    </row>
    <row r="145" spans="2:65" s="1" customFormat="1" ht="16.5" customHeight="1">
      <c r="B145" s="139"/>
      <c r="C145" s="140" t="s">
        <v>178</v>
      </c>
      <c r="D145" s="140" t="s">
        <v>159</v>
      </c>
      <c r="E145" s="141" t="s">
        <v>179</v>
      </c>
      <c r="F145" s="142" t="s">
        <v>180</v>
      </c>
      <c r="G145" s="143" t="s">
        <v>162</v>
      </c>
      <c r="H145" s="144">
        <v>6.6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163</v>
      </c>
      <c r="AT145" s="152" t="s">
        <v>159</v>
      </c>
      <c r="AU145" s="152" t="s">
        <v>85</v>
      </c>
      <c r="AY145" s="13" t="s">
        <v>157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85</v>
      </c>
      <c r="BK145" s="153">
        <f t="shared" si="9"/>
        <v>0</v>
      </c>
      <c r="BL145" s="13" t="s">
        <v>163</v>
      </c>
      <c r="BM145" s="152" t="s">
        <v>181</v>
      </c>
    </row>
    <row r="146" spans="2:65" s="1" customFormat="1" ht="24.2" customHeight="1">
      <c r="B146" s="139"/>
      <c r="C146" s="140" t="s">
        <v>182</v>
      </c>
      <c r="D146" s="140" t="s">
        <v>159</v>
      </c>
      <c r="E146" s="141" t="s">
        <v>183</v>
      </c>
      <c r="F146" s="142" t="s">
        <v>184</v>
      </c>
      <c r="G146" s="143" t="s">
        <v>185</v>
      </c>
      <c r="H146" s="144">
        <v>10.56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163</v>
      </c>
      <c r="AT146" s="152" t="s">
        <v>159</v>
      </c>
      <c r="AU146" s="152" t="s">
        <v>85</v>
      </c>
      <c r="AY146" s="13" t="s">
        <v>157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85</v>
      </c>
      <c r="BK146" s="153">
        <f t="shared" si="9"/>
        <v>0</v>
      </c>
      <c r="BL146" s="13" t="s">
        <v>163</v>
      </c>
      <c r="BM146" s="152" t="s">
        <v>186</v>
      </c>
    </row>
    <row r="147" spans="2:65" s="1" customFormat="1" ht="24.2" customHeight="1">
      <c r="B147" s="139"/>
      <c r="C147" s="140" t="s">
        <v>187</v>
      </c>
      <c r="D147" s="140" t="s">
        <v>159</v>
      </c>
      <c r="E147" s="141" t="s">
        <v>188</v>
      </c>
      <c r="F147" s="142" t="s">
        <v>189</v>
      </c>
      <c r="G147" s="143" t="s">
        <v>162</v>
      </c>
      <c r="H147" s="144">
        <v>6.6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163</v>
      </c>
      <c r="AT147" s="152" t="s">
        <v>159</v>
      </c>
      <c r="AU147" s="152" t="s">
        <v>85</v>
      </c>
      <c r="AY147" s="13" t="s">
        <v>157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85</v>
      </c>
      <c r="BK147" s="153">
        <f t="shared" si="9"/>
        <v>0</v>
      </c>
      <c r="BL147" s="13" t="s">
        <v>163</v>
      </c>
      <c r="BM147" s="152" t="s">
        <v>190</v>
      </c>
    </row>
    <row r="148" spans="2:65" s="11" customFormat="1" ht="22.9" customHeight="1">
      <c r="B148" s="127"/>
      <c r="D148" s="128" t="s">
        <v>72</v>
      </c>
      <c r="E148" s="137" t="s">
        <v>85</v>
      </c>
      <c r="F148" s="137" t="s">
        <v>191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0</v>
      </c>
      <c r="T148" s="134">
        <f>T149</f>
        <v>0</v>
      </c>
      <c r="AR148" s="128" t="s">
        <v>80</v>
      </c>
      <c r="AT148" s="135" t="s">
        <v>72</v>
      </c>
      <c r="AU148" s="135" t="s">
        <v>80</v>
      </c>
      <c r="AY148" s="128" t="s">
        <v>157</v>
      </c>
      <c r="BK148" s="136">
        <f>BK149</f>
        <v>0</v>
      </c>
    </row>
    <row r="149" spans="2:65" s="1" customFormat="1" ht="16.5" customHeight="1">
      <c r="B149" s="139"/>
      <c r="C149" s="140" t="s">
        <v>192</v>
      </c>
      <c r="D149" s="140" t="s">
        <v>159</v>
      </c>
      <c r="E149" s="141" t="s">
        <v>193</v>
      </c>
      <c r="F149" s="142" t="s">
        <v>194</v>
      </c>
      <c r="G149" s="143" t="s">
        <v>162</v>
      </c>
      <c r="H149" s="144">
        <v>3.3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39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163</v>
      </c>
      <c r="AT149" s="152" t="s">
        <v>159</v>
      </c>
      <c r="AU149" s="152" t="s">
        <v>85</v>
      </c>
      <c r="AY149" s="13" t="s">
        <v>157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85</v>
      </c>
      <c r="BK149" s="153">
        <f>ROUND(I149*H149,2)</f>
        <v>0</v>
      </c>
      <c r="BL149" s="13" t="s">
        <v>163</v>
      </c>
      <c r="BM149" s="152" t="s">
        <v>195</v>
      </c>
    </row>
    <row r="150" spans="2:65" s="11" customFormat="1" ht="22.9" customHeight="1">
      <c r="B150" s="127"/>
      <c r="D150" s="128" t="s">
        <v>72</v>
      </c>
      <c r="E150" s="137" t="s">
        <v>90</v>
      </c>
      <c r="F150" s="137" t="s">
        <v>196</v>
      </c>
      <c r="I150" s="130"/>
      <c r="J150" s="138">
        <f>BK150</f>
        <v>0</v>
      </c>
      <c r="L150" s="127"/>
      <c r="M150" s="132"/>
      <c r="P150" s="133">
        <f>P151</f>
        <v>0</v>
      </c>
      <c r="R150" s="133">
        <f>R151</f>
        <v>2.7996720000000002</v>
      </c>
      <c r="T150" s="134">
        <f>T151</f>
        <v>0</v>
      </c>
      <c r="AR150" s="128" t="s">
        <v>80</v>
      </c>
      <c r="AT150" s="135" t="s">
        <v>72</v>
      </c>
      <c r="AU150" s="135" t="s">
        <v>80</v>
      </c>
      <c r="AY150" s="128" t="s">
        <v>157</v>
      </c>
      <c r="BK150" s="136">
        <f>BK151</f>
        <v>0</v>
      </c>
    </row>
    <row r="151" spans="2:65" s="1" customFormat="1" ht="24.2" customHeight="1">
      <c r="B151" s="139"/>
      <c r="C151" s="140" t="s">
        <v>197</v>
      </c>
      <c r="D151" s="140" t="s">
        <v>159</v>
      </c>
      <c r="E151" s="141" t="s">
        <v>198</v>
      </c>
      <c r="F151" s="142" t="s">
        <v>199</v>
      </c>
      <c r="G151" s="143" t="s">
        <v>162</v>
      </c>
      <c r="H151" s="144">
        <v>1.272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39</v>
      </c>
      <c r="P151" s="150">
        <f>O151*H151</f>
        <v>0</v>
      </c>
      <c r="Q151" s="150">
        <v>2.2010000000000001</v>
      </c>
      <c r="R151" s="150">
        <f>Q151*H151</f>
        <v>2.7996720000000002</v>
      </c>
      <c r="S151" s="150">
        <v>0</v>
      </c>
      <c r="T151" s="151">
        <f>S151*H151</f>
        <v>0</v>
      </c>
      <c r="AR151" s="152" t="s">
        <v>163</v>
      </c>
      <c r="AT151" s="152" t="s">
        <v>159</v>
      </c>
      <c r="AU151" s="152" t="s">
        <v>85</v>
      </c>
      <c r="AY151" s="13" t="s">
        <v>157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85</v>
      </c>
      <c r="BK151" s="153">
        <f>ROUND(I151*H151,2)</f>
        <v>0</v>
      </c>
      <c r="BL151" s="13" t="s">
        <v>163</v>
      </c>
      <c r="BM151" s="152" t="s">
        <v>200</v>
      </c>
    </row>
    <row r="152" spans="2:65" s="11" customFormat="1" ht="22.9" customHeight="1">
      <c r="B152" s="127"/>
      <c r="D152" s="128" t="s">
        <v>72</v>
      </c>
      <c r="E152" s="137" t="s">
        <v>178</v>
      </c>
      <c r="F152" s="137" t="s">
        <v>201</v>
      </c>
      <c r="I152" s="130"/>
      <c r="J152" s="138">
        <f>BK152</f>
        <v>0</v>
      </c>
      <c r="L152" s="127"/>
      <c r="M152" s="132"/>
      <c r="P152" s="133">
        <f>SUM(P153:P160)</f>
        <v>0</v>
      </c>
      <c r="R152" s="133">
        <f>SUM(R153:R160)</f>
        <v>16.847389249999999</v>
      </c>
      <c r="T152" s="134">
        <f>SUM(T153:T160)</f>
        <v>0</v>
      </c>
      <c r="AR152" s="128" t="s">
        <v>80</v>
      </c>
      <c r="AT152" s="135" t="s">
        <v>72</v>
      </c>
      <c r="AU152" s="135" t="s">
        <v>80</v>
      </c>
      <c r="AY152" s="128" t="s">
        <v>157</v>
      </c>
      <c r="BK152" s="136">
        <f>SUM(BK153:BK160)</f>
        <v>0</v>
      </c>
    </row>
    <row r="153" spans="2:65" s="1" customFormat="1" ht="24.2" customHeight="1">
      <c r="B153" s="139"/>
      <c r="C153" s="140" t="s">
        <v>202</v>
      </c>
      <c r="D153" s="140" t="s">
        <v>159</v>
      </c>
      <c r="E153" s="141" t="s">
        <v>203</v>
      </c>
      <c r="F153" s="142" t="s">
        <v>204</v>
      </c>
      <c r="G153" s="143" t="s">
        <v>205</v>
      </c>
      <c r="H153" s="144">
        <v>18.789000000000001</v>
      </c>
      <c r="I153" s="145"/>
      <c r="J153" s="146">
        <f t="shared" ref="J153:J160" si="10">ROUND(I153*H153,2)</f>
        <v>0</v>
      </c>
      <c r="K153" s="147"/>
      <c r="L153" s="28"/>
      <c r="M153" s="148" t="s">
        <v>1</v>
      </c>
      <c r="N153" s="149" t="s">
        <v>39</v>
      </c>
      <c r="P153" s="150">
        <f t="shared" ref="P153:P160" si="11">O153*H153</f>
        <v>0</v>
      </c>
      <c r="Q153" s="150">
        <v>2.1000000000000001E-4</v>
      </c>
      <c r="R153" s="150">
        <f t="shared" ref="R153:R160" si="12">Q153*H153</f>
        <v>3.9456900000000008E-3</v>
      </c>
      <c r="S153" s="150">
        <v>0</v>
      </c>
      <c r="T153" s="151">
        <f t="shared" ref="T153:T160" si="13">S153*H153</f>
        <v>0</v>
      </c>
      <c r="AR153" s="152" t="s">
        <v>163</v>
      </c>
      <c r="AT153" s="152" t="s">
        <v>159</v>
      </c>
      <c r="AU153" s="152" t="s">
        <v>85</v>
      </c>
      <c r="AY153" s="13" t="s">
        <v>157</v>
      </c>
      <c r="BE153" s="153">
        <f t="shared" ref="BE153:BE160" si="14">IF(N153="základná",J153,0)</f>
        <v>0</v>
      </c>
      <c r="BF153" s="153">
        <f t="shared" ref="BF153:BF160" si="15">IF(N153="znížená",J153,0)</f>
        <v>0</v>
      </c>
      <c r="BG153" s="153">
        <f t="shared" ref="BG153:BG160" si="16">IF(N153="zákl. prenesená",J153,0)</f>
        <v>0</v>
      </c>
      <c r="BH153" s="153">
        <f t="shared" ref="BH153:BH160" si="17">IF(N153="zníž. prenesená",J153,0)</f>
        <v>0</v>
      </c>
      <c r="BI153" s="153">
        <f t="shared" ref="BI153:BI160" si="18">IF(N153="nulová",J153,0)</f>
        <v>0</v>
      </c>
      <c r="BJ153" s="13" t="s">
        <v>85</v>
      </c>
      <c r="BK153" s="153">
        <f t="shared" ref="BK153:BK160" si="19">ROUND(I153*H153,2)</f>
        <v>0</v>
      </c>
      <c r="BL153" s="13" t="s">
        <v>163</v>
      </c>
      <c r="BM153" s="152" t="s">
        <v>206</v>
      </c>
    </row>
    <row r="154" spans="2:65" s="1" customFormat="1" ht="24.2" customHeight="1">
      <c r="B154" s="139"/>
      <c r="C154" s="140" t="s">
        <v>207</v>
      </c>
      <c r="D154" s="140" t="s">
        <v>159</v>
      </c>
      <c r="E154" s="141" t="s">
        <v>208</v>
      </c>
      <c r="F154" s="142" t="s">
        <v>209</v>
      </c>
      <c r="G154" s="143" t="s">
        <v>205</v>
      </c>
      <c r="H154" s="144">
        <v>49.6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39</v>
      </c>
      <c r="P154" s="150">
        <f t="shared" si="11"/>
        <v>0</v>
      </c>
      <c r="Q154" s="150">
        <v>6.1799999999999997E-3</v>
      </c>
      <c r="R154" s="150">
        <f t="shared" si="12"/>
        <v>0.30652800000000002</v>
      </c>
      <c r="S154" s="150">
        <v>0</v>
      </c>
      <c r="T154" s="151">
        <f t="shared" si="13"/>
        <v>0</v>
      </c>
      <c r="AR154" s="152" t="s">
        <v>163</v>
      </c>
      <c r="AT154" s="152" t="s">
        <v>159</v>
      </c>
      <c r="AU154" s="152" t="s">
        <v>85</v>
      </c>
      <c r="AY154" s="13" t="s">
        <v>157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85</v>
      </c>
      <c r="BK154" s="153">
        <f t="shared" si="19"/>
        <v>0</v>
      </c>
      <c r="BL154" s="13" t="s">
        <v>163</v>
      </c>
      <c r="BM154" s="152" t="s">
        <v>210</v>
      </c>
    </row>
    <row r="155" spans="2:65" s="1" customFormat="1" ht="24.2" customHeight="1">
      <c r="B155" s="139"/>
      <c r="C155" s="140" t="s">
        <v>211</v>
      </c>
      <c r="D155" s="140" t="s">
        <v>159</v>
      </c>
      <c r="E155" s="141" t="s">
        <v>212</v>
      </c>
      <c r="F155" s="142" t="s">
        <v>213</v>
      </c>
      <c r="G155" s="143" t="s">
        <v>205</v>
      </c>
      <c r="H155" s="144">
        <v>163.37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39</v>
      </c>
      <c r="P155" s="150">
        <f t="shared" si="11"/>
        <v>0</v>
      </c>
      <c r="Q155" s="150">
        <v>2.8999999999999998E-3</v>
      </c>
      <c r="R155" s="150">
        <f t="shared" si="12"/>
        <v>0.473773</v>
      </c>
      <c r="S155" s="150">
        <v>0</v>
      </c>
      <c r="T155" s="151">
        <f t="shared" si="13"/>
        <v>0</v>
      </c>
      <c r="AR155" s="152" t="s">
        <v>163</v>
      </c>
      <c r="AT155" s="152" t="s">
        <v>159</v>
      </c>
      <c r="AU155" s="152" t="s">
        <v>85</v>
      </c>
      <c r="AY155" s="13" t="s">
        <v>157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85</v>
      </c>
      <c r="BK155" s="153">
        <f t="shared" si="19"/>
        <v>0</v>
      </c>
      <c r="BL155" s="13" t="s">
        <v>163</v>
      </c>
      <c r="BM155" s="152" t="s">
        <v>214</v>
      </c>
    </row>
    <row r="156" spans="2:65" s="1" customFormat="1" ht="21.75" customHeight="1">
      <c r="B156" s="139"/>
      <c r="C156" s="140" t="s">
        <v>215</v>
      </c>
      <c r="D156" s="140" t="s">
        <v>159</v>
      </c>
      <c r="E156" s="141" t="s">
        <v>216</v>
      </c>
      <c r="F156" s="142" t="s">
        <v>217</v>
      </c>
      <c r="G156" s="143" t="s">
        <v>205</v>
      </c>
      <c r="H156" s="144">
        <v>226.286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1.8000000000000001E-4</v>
      </c>
      <c r="R156" s="150">
        <f t="shared" si="12"/>
        <v>4.073148E-2</v>
      </c>
      <c r="S156" s="150">
        <v>0</v>
      </c>
      <c r="T156" s="151">
        <f t="shared" si="13"/>
        <v>0</v>
      </c>
      <c r="AR156" s="152" t="s">
        <v>163</v>
      </c>
      <c r="AT156" s="152" t="s">
        <v>159</v>
      </c>
      <c r="AU156" s="152" t="s">
        <v>85</v>
      </c>
      <c r="AY156" s="13" t="s">
        <v>157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85</v>
      </c>
      <c r="BK156" s="153">
        <f t="shared" si="19"/>
        <v>0</v>
      </c>
      <c r="BL156" s="13" t="s">
        <v>163</v>
      </c>
      <c r="BM156" s="152" t="s">
        <v>218</v>
      </c>
    </row>
    <row r="157" spans="2:65" s="1" customFormat="1" ht="24.2" customHeight="1">
      <c r="B157" s="139"/>
      <c r="C157" s="140" t="s">
        <v>219</v>
      </c>
      <c r="D157" s="140" t="s">
        <v>159</v>
      </c>
      <c r="E157" s="141" t="s">
        <v>224</v>
      </c>
      <c r="F157" s="142" t="s">
        <v>225</v>
      </c>
      <c r="G157" s="143" t="s">
        <v>205</v>
      </c>
      <c r="H157" s="144">
        <v>74.400000000000006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1.494E-2</v>
      </c>
      <c r="R157" s="150">
        <f t="shared" si="12"/>
        <v>1.1115360000000001</v>
      </c>
      <c r="S157" s="150">
        <v>0</v>
      </c>
      <c r="T157" s="151">
        <f t="shared" si="13"/>
        <v>0</v>
      </c>
      <c r="AR157" s="152" t="s">
        <v>163</v>
      </c>
      <c r="AT157" s="152" t="s">
        <v>159</v>
      </c>
      <c r="AU157" s="152" t="s">
        <v>85</v>
      </c>
      <c r="AY157" s="13" t="s">
        <v>157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85</v>
      </c>
      <c r="BK157" s="153">
        <f t="shared" si="19"/>
        <v>0</v>
      </c>
      <c r="BL157" s="13" t="s">
        <v>163</v>
      </c>
      <c r="BM157" s="152" t="s">
        <v>226</v>
      </c>
    </row>
    <row r="158" spans="2:65" s="1" customFormat="1" ht="24.2" customHeight="1">
      <c r="B158" s="139"/>
      <c r="C158" s="140" t="s">
        <v>223</v>
      </c>
      <c r="D158" s="140" t="s">
        <v>159</v>
      </c>
      <c r="E158" s="141" t="s">
        <v>228</v>
      </c>
      <c r="F158" s="142" t="s">
        <v>229</v>
      </c>
      <c r="G158" s="143" t="s">
        <v>205</v>
      </c>
      <c r="H158" s="144">
        <v>151.886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3.9780000000000003E-2</v>
      </c>
      <c r="R158" s="150">
        <f t="shared" si="12"/>
        <v>6.0420250800000002</v>
      </c>
      <c r="S158" s="150">
        <v>0</v>
      </c>
      <c r="T158" s="151">
        <f t="shared" si="13"/>
        <v>0</v>
      </c>
      <c r="AR158" s="152" t="s">
        <v>163</v>
      </c>
      <c r="AT158" s="152" t="s">
        <v>159</v>
      </c>
      <c r="AU158" s="152" t="s">
        <v>85</v>
      </c>
      <c r="AY158" s="13" t="s">
        <v>157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85</v>
      </c>
      <c r="BK158" s="153">
        <f t="shared" si="19"/>
        <v>0</v>
      </c>
      <c r="BL158" s="13" t="s">
        <v>163</v>
      </c>
      <c r="BM158" s="152" t="s">
        <v>230</v>
      </c>
    </row>
    <row r="159" spans="2:65" s="1" customFormat="1" ht="21.75" customHeight="1">
      <c r="B159" s="139"/>
      <c r="C159" s="140" t="s">
        <v>227</v>
      </c>
      <c r="D159" s="140" t="s">
        <v>159</v>
      </c>
      <c r="E159" s="141" t="s">
        <v>232</v>
      </c>
      <c r="F159" s="142" t="s">
        <v>233</v>
      </c>
      <c r="G159" s="143" t="s">
        <v>162</v>
      </c>
      <c r="H159" s="144">
        <v>3.3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1.837</v>
      </c>
      <c r="R159" s="150">
        <f t="shared" si="12"/>
        <v>6.0620999999999992</v>
      </c>
      <c r="S159" s="150">
        <v>0</v>
      </c>
      <c r="T159" s="151">
        <f t="shared" si="13"/>
        <v>0</v>
      </c>
      <c r="AR159" s="152" t="s">
        <v>163</v>
      </c>
      <c r="AT159" s="152" t="s">
        <v>159</v>
      </c>
      <c r="AU159" s="152" t="s">
        <v>85</v>
      </c>
      <c r="AY159" s="13" t="s">
        <v>157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85</v>
      </c>
      <c r="BK159" s="153">
        <f t="shared" si="19"/>
        <v>0</v>
      </c>
      <c r="BL159" s="13" t="s">
        <v>163</v>
      </c>
      <c r="BM159" s="152" t="s">
        <v>234</v>
      </c>
    </row>
    <row r="160" spans="2:65" s="1" customFormat="1" ht="16.5" customHeight="1">
      <c r="B160" s="139"/>
      <c r="C160" s="140" t="s">
        <v>231</v>
      </c>
      <c r="D160" s="140" t="s">
        <v>159</v>
      </c>
      <c r="E160" s="141" t="s">
        <v>1217</v>
      </c>
      <c r="F160" s="142" t="s">
        <v>1218</v>
      </c>
      <c r="G160" s="143" t="s">
        <v>205</v>
      </c>
      <c r="H160" s="144">
        <v>27.25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0.10299999999999999</v>
      </c>
      <c r="R160" s="150">
        <f t="shared" si="12"/>
        <v>2.8067499999999996</v>
      </c>
      <c r="S160" s="150">
        <v>0</v>
      </c>
      <c r="T160" s="151">
        <f t="shared" si="13"/>
        <v>0</v>
      </c>
      <c r="AR160" s="152" t="s">
        <v>163</v>
      </c>
      <c r="AT160" s="152" t="s">
        <v>159</v>
      </c>
      <c r="AU160" s="152" t="s">
        <v>85</v>
      </c>
      <c r="AY160" s="13" t="s">
        <v>157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85</v>
      </c>
      <c r="BK160" s="153">
        <f t="shared" si="19"/>
        <v>0</v>
      </c>
      <c r="BL160" s="13" t="s">
        <v>163</v>
      </c>
      <c r="BM160" s="152" t="s">
        <v>1219</v>
      </c>
    </row>
    <row r="161" spans="2:65" s="11" customFormat="1" ht="22.9" customHeight="1">
      <c r="B161" s="127"/>
      <c r="D161" s="128" t="s">
        <v>72</v>
      </c>
      <c r="E161" s="137" t="s">
        <v>192</v>
      </c>
      <c r="F161" s="137" t="s">
        <v>235</v>
      </c>
      <c r="I161" s="130"/>
      <c r="J161" s="138">
        <f>BK161</f>
        <v>0</v>
      </c>
      <c r="L161" s="127"/>
      <c r="M161" s="132"/>
      <c r="P161" s="133">
        <f>SUM(P162:P170)</f>
        <v>0</v>
      </c>
      <c r="R161" s="133">
        <f>SUM(R162:R170)</f>
        <v>12.315116600000001</v>
      </c>
      <c r="T161" s="134">
        <f>SUM(T162:T170)</f>
        <v>0</v>
      </c>
      <c r="AR161" s="128" t="s">
        <v>80</v>
      </c>
      <c r="AT161" s="135" t="s">
        <v>72</v>
      </c>
      <c r="AU161" s="135" t="s">
        <v>80</v>
      </c>
      <c r="AY161" s="128" t="s">
        <v>157</v>
      </c>
      <c r="BK161" s="136">
        <f>SUM(BK162:BK170)</f>
        <v>0</v>
      </c>
    </row>
    <row r="162" spans="2:65" s="1" customFormat="1" ht="37.9" customHeight="1">
      <c r="B162" s="139"/>
      <c r="C162" s="140" t="s">
        <v>236</v>
      </c>
      <c r="D162" s="140" t="s">
        <v>159</v>
      </c>
      <c r="E162" s="141" t="s">
        <v>237</v>
      </c>
      <c r="F162" s="142" t="s">
        <v>238</v>
      </c>
      <c r="G162" s="143" t="s">
        <v>239</v>
      </c>
      <c r="H162" s="144">
        <v>22</v>
      </c>
      <c r="I162" s="145"/>
      <c r="J162" s="146">
        <f t="shared" ref="J162:J170" si="20">ROUND(I162*H162,2)</f>
        <v>0</v>
      </c>
      <c r="K162" s="147"/>
      <c r="L162" s="28"/>
      <c r="M162" s="148" t="s">
        <v>1</v>
      </c>
      <c r="N162" s="149" t="s">
        <v>39</v>
      </c>
      <c r="P162" s="150">
        <f t="shared" ref="P162:P170" si="21">O162*H162</f>
        <v>0</v>
      </c>
      <c r="Q162" s="150">
        <v>9.9250000000000005E-2</v>
      </c>
      <c r="R162" s="150">
        <f t="shared" ref="R162:R170" si="22">Q162*H162</f>
        <v>2.1835</v>
      </c>
      <c r="S162" s="150">
        <v>0</v>
      </c>
      <c r="T162" s="151">
        <f t="shared" ref="T162:T170" si="23">S162*H162</f>
        <v>0</v>
      </c>
      <c r="AR162" s="152" t="s">
        <v>163</v>
      </c>
      <c r="AT162" s="152" t="s">
        <v>159</v>
      </c>
      <c r="AU162" s="152" t="s">
        <v>85</v>
      </c>
      <c r="AY162" s="13" t="s">
        <v>157</v>
      </c>
      <c r="BE162" s="153">
        <f t="shared" ref="BE162:BE170" si="24">IF(N162="základná",J162,0)</f>
        <v>0</v>
      </c>
      <c r="BF162" s="153">
        <f t="shared" ref="BF162:BF170" si="25">IF(N162="znížená",J162,0)</f>
        <v>0</v>
      </c>
      <c r="BG162" s="153">
        <f t="shared" ref="BG162:BG170" si="26">IF(N162="zákl. prenesená",J162,0)</f>
        <v>0</v>
      </c>
      <c r="BH162" s="153">
        <f t="shared" ref="BH162:BH170" si="27">IF(N162="zníž. prenesená",J162,0)</f>
        <v>0</v>
      </c>
      <c r="BI162" s="153">
        <f t="shared" ref="BI162:BI170" si="28">IF(N162="nulová",J162,0)</f>
        <v>0</v>
      </c>
      <c r="BJ162" s="13" t="s">
        <v>85</v>
      </c>
      <c r="BK162" s="153">
        <f t="shared" ref="BK162:BK170" si="29">ROUND(I162*H162,2)</f>
        <v>0</v>
      </c>
      <c r="BL162" s="13" t="s">
        <v>163</v>
      </c>
      <c r="BM162" s="152" t="s">
        <v>240</v>
      </c>
    </row>
    <row r="163" spans="2:65" s="1" customFormat="1" ht="16.5" customHeight="1">
      <c r="B163" s="139"/>
      <c r="C163" s="154" t="s">
        <v>241</v>
      </c>
      <c r="D163" s="154" t="s">
        <v>242</v>
      </c>
      <c r="E163" s="155" t="s">
        <v>243</v>
      </c>
      <c r="F163" s="156" t="s">
        <v>244</v>
      </c>
      <c r="G163" s="157" t="s">
        <v>245</v>
      </c>
      <c r="H163" s="158">
        <v>22.22</v>
      </c>
      <c r="I163" s="159"/>
      <c r="J163" s="160">
        <f t="shared" si="20"/>
        <v>0</v>
      </c>
      <c r="K163" s="161"/>
      <c r="L163" s="162"/>
      <c r="M163" s="163" t="s">
        <v>1</v>
      </c>
      <c r="N163" s="164" t="s">
        <v>39</v>
      </c>
      <c r="P163" s="150">
        <f t="shared" si="21"/>
        <v>0</v>
      </c>
      <c r="Q163" s="150">
        <v>2.3199999999999998E-2</v>
      </c>
      <c r="R163" s="150">
        <f t="shared" si="22"/>
        <v>0.51550399999999996</v>
      </c>
      <c r="S163" s="150">
        <v>0</v>
      </c>
      <c r="T163" s="151">
        <f t="shared" si="23"/>
        <v>0</v>
      </c>
      <c r="AR163" s="152" t="s">
        <v>187</v>
      </c>
      <c r="AT163" s="152" t="s">
        <v>242</v>
      </c>
      <c r="AU163" s="152" t="s">
        <v>85</v>
      </c>
      <c r="AY163" s="13" t="s">
        <v>157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85</v>
      </c>
      <c r="BK163" s="153">
        <f t="shared" si="29"/>
        <v>0</v>
      </c>
      <c r="BL163" s="13" t="s">
        <v>163</v>
      </c>
      <c r="BM163" s="152" t="s">
        <v>246</v>
      </c>
    </row>
    <row r="164" spans="2:65" s="1" customFormat="1" ht="33" customHeight="1">
      <c r="B164" s="139"/>
      <c r="C164" s="140" t="s">
        <v>247</v>
      </c>
      <c r="D164" s="140" t="s">
        <v>159</v>
      </c>
      <c r="E164" s="141" t="s">
        <v>248</v>
      </c>
      <c r="F164" s="142" t="s">
        <v>249</v>
      </c>
      <c r="G164" s="143" t="s">
        <v>205</v>
      </c>
      <c r="H164" s="144">
        <v>186</v>
      </c>
      <c r="I164" s="145"/>
      <c r="J164" s="146">
        <f t="shared" si="20"/>
        <v>0</v>
      </c>
      <c r="K164" s="147"/>
      <c r="L164" s="28"/>
      <c r="M164" s="148" t="s">
        <v>1</v>
      </c>
      <c r="N164" s="149" t="s">
        <v>39</v>
      </c>
      <c r="P164" s="150">
        <f t="shared" si="21"/>
        <v>0</v>
      </c>
      <c r="Q164" s="150">
        <v>2.571E-2</v>
      </c>
      <c r="R164" s="150">
        <f t="shared" si="22"/>
        <v>4.7820600000000004</v>
      </c>
      <c r="S164" s="150">
        <v>0</v>
      </c>
      <c r="T164" s="151">
        <f t="shared" si="23"/>
        <v>0</v>
      </c>
      <c r="AR164" s="152" t="s">
        <v>163</v>
      </c>
      <c r="AT164" s="152" t="s">
        <v>159</v>
      </c>
      <c r="AU164" s="152" t="s">
        <v>85</v>
      </c>
      <c r="AY164" s="13" t="s">
        <v>157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85</v>
      </c>
      <c r="BK164" s="153">
        <f t="shared" si="29"/>
        <v>0</v>
      </c>
      <c r="BL164" s="13" t="s">
        <v>163</v>
      </c>
      <c r="BM164" s="152" t="s">
        <v>250</v>
      </c>
    </row>
    <row r="165" spans="2:65" s="1" customFormat="1" ht="33" customHeight="1">
      <c r="B165" s="139"/>
      <c r="C165" s="140" t="s">
        <v>251</v>
      </c>
      <c r="D165" s="140" t="s">
        <v>159</v>
      </c>
      <c r="E165" s="141" t="s">
        <v>255</v>
      </c>
      <c r="F165" s="142" t="s">
        <v>256</v>
      </c>
      <c r="G165" s="143" t="s">
        <v>205</v>
      </c>
      <c r="H165" s="144">
        <v>186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39</v>
      </c>
      <c r="P165" s="150">
        <f t="shared" si="21"/>
        <v>0</v>
      </c>
      <c r="Q165" s="150">
        <v>2.571E-2</v>
      </c>
      <c r="R165" s="150">
        <f t="shared" si="22"/>
        <v>4.7820600000000004</v>
      </c>
      <c r="S165" s="150">
        <v>0</v>
      </c>
      <c r="T165" s="151">
        <f t="shared" si="23"/>
        <v>0</v>
      </c>
      <c r="AR165" s="152" t="s">
        <v>163</v>
      </c>
      <c r="AT165" s="152" t="s">
        <v>159</v>
      </c>
      <c r="AU165" s="152" t="s">
        <v>85</v>
      </c>
      <c r="AY165" s="13" t="s">
        <v>157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85</v>
      </c>
      <c r="BK165" s="153">
        <f t="shared" si="29"/>
        <v>0</v>
      </c>
      <c r="BL165" s="13" t="s">
        <v>163</v>
      </c>
      <c r="BM165" s="152" t="s">
        <v>257</v>
      </c>
    </row>
    <row r="166" spans="2:65" s="1" customFormat="1" ht="16.5" customHeight="1">
      <c r="B166" s="139"/>
      <c r="C166" s="140" t="s">
        <v>7</v>
      </c>
      <c r="D166" s="140" t="s">
        <v>159</v>
      </c>
      <c r="E166" s="141" t="s">
        <v>259</v>
      </c>
      <c r="F166" s="142" t="s">
        <v>260</v>
      </c>
      <c r="G166" s="143" t="s">
        <v>239</v>
      </c>
      <c r="H166" s="144">
        <v>62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39</v>
      </c>
      <c r="P166" s="150">
        <f t="shared" si="21"/>
        <v>0</v>
      </c>
      <c r="Q166" s="150">
        <v>4.2000000000000002E-4</v>
      </c>
      <c r="R166" s="150">
        <f t="shared" si="22"/>
        <v>2.6040000000000001E-2</v>
      </c>
      <c r="S166" s="150">
        <v>0</v>
      </c>
      <c r="T166" s="151">
        <f t="shared" si="23"/>
        <v>0</v>
      </c>
      <c r="AR166" s="152" t="s">
        <v>163</v>
      </c>
      <c r="AT166" s="152" t="s">
        <v>159</v>
      </c>
      <c r="AU166" s="152" t="s">
        <v>85</v>
      </c>
      <c r="AY166" s="13" t="s">
        <v>157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85</v>
      </c>
      <c r="BK166" s="153">
        <f t="shared" si="29"/>
        <v>0</v>
      </c>
      <c r="BL166" s="13" t="s">
        <v>163</v>
      </c>
      <c r="BM166" s="152" t="s">
        <v>261</v>
      </c>
    </row>
    <row r="167" spans="2:65" s="1" customFormat="1" ht="16.5" customHeight="1">
      <c r="B167" s="139"/>
      <c r="C167" s="140" t="s">
        <v>258</v>
      </c>
      <c r="D167" s="140" t="s">
        <v>159</v>
      </c>
      <c r="E167" s="141" t="s">
        <v>263</v>
      </c>
      <c r="F167" s="142" t="s">
        <v>264</v>
      </c>
      <c r="G167" s="143" t="s">
        <v>239</v>
      </c>
      <c r="H167" s="144">
        <v>57.42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39</v>
      </c>
      <c r="P167" s="150">
        <f t="shared" si="21"/>
        <v>0</v>
      </c>
      <c r="Q167" s="150">
        <v>2.3000000000000001E-4</v>
      </c>
      <c r="R167" s="150">
        <f t="shared" si="22"/>
        <v>1.3206600000000001E-2</v>
      </c>
      <c r="S167" s="150">
        <v>0</v>
      </c>
      <c r="T167" s="151">
        <f t="shared" si="23"/>
        <v>0</v>
      </c>
      <c r="AR167" s="152" t="s">
        <v>163</v>
      </c>
      <c r="AT167" s="152" t="s">
        <v>159</v>
      </c>
      <c r="AU167" s="152" t="s">
        <v>85</v>
      </c>
      <c r="AY167" s="13" t="s">
        <v>157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85</v>
      </c>
      <c r="BK167" s="153">
        <f t="shared" si="29"/>
        <v>0</v>
      </c>
      <c r="BL167" s="13" t="s">
        <v>163</v>
      </c>
      <c r="BM167" s="152" t="s">
        <v>265</v>
      </c>
    </row>
    <row r="168" spans="2:65" s="1" customFormat="1" ht="16.5" customHeight="1">
      <c r="B168" s="139"/>
      <c r="C168" s="140" t="s">
        <v>262</v>
      </c>
      <c r="D168" s="140" t="s">
        <v>159</v>
      </c>
      <c r="E168" s="141" t="s">
        <v>267</v>
      </c>
      <c r="F168" s="142" t="s">
        <v>268</v>
      </c>
      <c r="G168" s="143" t="s">
        <v>239</v>
      </c>
      <c r="H168" s="144">
        <v>21.14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39</v>
      </c>
      <c r="P168" s="150">
        <f t="shared" si="21"/>
        <v>0</v>
      </c>
      <c r="Q168" s="150">
        <v>2.5999999999999998E-4</v>
      </c>
      <c r="R168" s="150">
        <f t="shared" si="22"/>
        <v>5.4963999999999994E-3</v>
      </c>
      <c r="S168" s="150">
        <v>0</v>
      </c>
      <c r="T168" s="151">
        <f t="shared" si="23"/>
        <v>0</v>
      </c>
      <c r="AR168" s="152" t="s">
        <v>163</v>
      </c>
      <c r="AT168" s="152" t="s">
        <v>159</v>
      </c>
      <c r="AU168" s="152" t="s">
        <v>85</v>
      </c>
      <c r="AY168" s="13" t="s">
        <v>157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85</v>
      </c>
      <c r="BK168" s="153">
        <f t="shared" si="29"/>
        <v>0</v>
      </c>
      <c r="BL168" s="13" t="s">
        <v>163</v>
      </c>
      <c r="BM168" s="152" t="s">
        <v>269</v>
      </c>
    </row>
    <row r="169" spans="2:65" s="1" customFormat="1" ht="16.5" customHeight="1">
      <c r="B169" s="139"/>
      <c r="C169" s="140" t="s">
        <v>266</v>
      </c>
      <c r="D169" s="140" t="s">
        <v>159</v>
      </c>
      <c r="E169" s="141" t="s">
        <v>271</v>
      </c>
      <c r="F169" s="142" t="s">
        <v>272</v>
      </c>
      <c r="G169" s="143" t="s">
        <v>239</v>
      </c>
      <c r="H169" s="144">
        <v>16.12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39</v>
      </c>
      <c r="P169" s="150">
        <f t="shared" si="21"/>
        <v>0</v>
      </c>
      <c r="Q169" s="150">
        <v>1.6000000000000001E-4</v>
      </c>
      <c r="R169" s="150">
        <f t="shared" si="22"/>
        <v>2.5792000000000002E-3</v>
      </c>
      <c r="S169" s="150">
        <v>0</v>
      </c>
      <c r="T169" s="151">
        <f t="shared" si="23"/>
        <v>0</v>
      </c>
      <c r="AR169" s="152" t="s">
        <v>163</v>
      </c>
      <c r="AT169" s="152" t="s">
        <v>159</v>
      </c>
      <c r="AU169" s="152" t="s">
        <v>85</v>
      </c>
      <c r="AY169" s="13" t="s">
        <v>157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85</v>
      </c>
      <c r="BK169" s="153">
        <f t="shared" si="29"/>
        <v>0</v>
      </c>
      <c r="BL169" s="13" t="s">
        <v>163</v>
      </c>
      <c r="BM169" s="152" t="s">
        <v>273</v>
      </c>
    </row>
    <row r="170" spans="2:65" s="1" customFormat="1" ht="16.5" customHeight="1">
      <c r="B170" s="139"/>
      <c r="C170" s="140" t="s">
        <v>270</v>
      </c>
      <c r="D170" s="140" t="s">
        <v>159</v>
      </c>
      <c r="E170" s="141" t="s">
        <v>275</v>
      </c>
      <c r="F170" s="142" t="s">
        <v>276</v>
      </c>
      <c r="G170" s="143" t="s">
        <v>239</v>
      </c>
      <c r="H170" s="144">
        <v>66.72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39</v>
      </c>
      <c r="P170" s="150">
        <f t="shared" si="21"/>
        <v>0</v>
      </c>
      <c r="Q170" s="150">
        <v>6.9999999999999994E-5</v>
      </c>
      <c r="R170" s="150">
        <f t="shared" si="22"/>
        <v>4.6703999999999999E-3</v>
      </c>
      <c r="S170" s="150">
        <v>0</v>
      </c>
      <c r="T170" s="151">
        <f t="shared" si="23"/>
        <v>0</v>
      </c>
      <c r="AR170" s="152" t="s">
        <v>163</v>
      </c>
      <c r="AT170" s="152" t="s">
        <v>159</v>
      </c>
      <c r="AU170" s="152" t="s">
        <v>85</v>
      </c>
      <c r="AY170" s="13" t="s">
        <v>157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85</v>
      </c>
      <c r="BK170" s="153">
        <f t="shared" si="29"/>
        <v>0</v>
      </c>
      <c r="BL170" s="13" t="s">
        <v>163</v>
      </c>
      <c r="BM170" s="152" t="s">
        <v>277</v>
      </c>
    </row>
    <row r="171" spans="2:65" s="11" customFormat="1" ht="22.9" customHeight="1">
      <c r="B171" s="127"/>
      <c r="D171" s="128" t="s">
        <v>72</v>
      </c>
      <c r="E171" s="137" t="s">
        <v>278</v>
      </c>
      <c r="F171" s="137" t="s">
        <v>279</v>
      </c>
      <c r="I171" s="130"/>
      <c r="J171" s="138">
        <f>BK171</f>
        <v>0</v>
      </c>
      <c r="L171" s="127"/>
      <c r="M171" s="132"/>
      <c r="P171" s="133">
        <f>P172</f>
        <v>0</v>
      </c>
      <c r="R171" s="133">
        <f>R172</f>
        <v>0</v>
      </c>
      <c r="T171" s="134">
        <f>T172</f>
        <v>0</v>
      </c>
      <c r="AR171" s="128" t="s">
        <v>80</v>
      </c>
      <c r="AT171" s="135" t="s">
        <v>72</v>
      </c>
      <c r="AU171" s="135" t="s">
        <v>80</v>
      </c>
      <c r="AY171" s="128" t="s">
        <v>157</v>
      </c>
      <c r="BK171" s="136">
        <f>BK172</f>
        <v>0</v>
      </c>
    </row>
    <row r="172" spans="2:65" s="1" customFormat="1" ht="24.2" customHeight="1">
      <c r="B172" s="139"/>
      <c r="C172" s="140" t="s">
        <v>274</v>
      </c>
      <c r="D172" s="140" t="s">
        <v>159</v>
      </c>
      <c r="E172" s="141" t="s">
        <v>281</v>
      </c>
      <c r="F172" s="142" t="s">
        <v>282</v>
      </c>
      <c r="G172" s="143" t="s">
        <v>185</v>
      </c>
      <c r="H172" s="144">
        <v>31.962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39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163</v>
      </c>
      <c r="AT172" s="152" t="s">
        <v>159</v>
      </c>
      <c r="AU172" s="152" t="s">
        <v>85</v>
      </c>
      <c r="AY172" s="13" t="s">
        <v>157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85</v>
      </c>
      <c r="BK172" s="153">
        <f>ROUND(I172*H172,2)</f>
        <v>0</v>
      </c>
      <c r="BL172" s="13" t="s">
        <v>163</v>
      </c>
      <c r="BM172" s="152" t="s">
        <v>283</v>
      </c>
    </row>
    <row r="173" spans="2:65" s="11" customFormat="1" ht="25.9" customHeight="1">
      <c r="B173" s="127"/>
      <c r="D173" s="128" t="s">
        <v>72</v>
      </c>
      <c r="E173" s="129" t="s">
        <v>284</v>
      </c>
      <c r="F173" s="129" t="s">
        <v>285</v>
      </c>
      <c r="I173" s="130"/>
      <c r="J173" s="131">
        <f>BK173</f>
        <v>0</v>
      </c>
      <c r="L173" s="127"/>
      <c r="M173" s="132"/>
      <c r="P173" s="133">
        <f>P174+P178+P186+P193+P198</f>
        <v>0</v>
      </c>
      <c r="R173" s="133">
        <f>R174+R178+R186+R193+R198</f>
        <v>2.2032961499999999</v>
      </c>
      <c r="T173" s="134">
        <f>T174+T178+T186+T193+T198</f>
        <v>0</v>
      </c>
      <c r="AR173" s="128" t="s">
        <v>85</v>
      </c>
      <c r="AT173" s="135" t="s">
        <v>72</v>
      </c>
      <c r="AU173" s="135" t="s">
        <v>73</v>
      </c>
      <c r="AY173" s="128" t="s">
        <v>157</v>
      </c>
      <c r="BK173" s="136">
        <f>BK174+BK178+BK186+BK193+BK198</f>
        <v>0</v>
      </c>
    </row>
    <row r="174" spans="2:65" s="11" customFormat="1" ht="22.9" customHeight="1">
      <c r="B174" s="127"/>
      <c r="D174" s="128" t="s">
        <v>72</v>
      </c>
      <c r="E174" s="137" t="s">
        <v>286</v>
      </c>
      <c r="F174" s="137" t="s">
        <v>287</v>
      </c>
      <c r="I174" s="130"/>
      <c r="J174" s="138">
        <f>BK174</f>
        <v>0</v>
      </c>
      <c r="L174" s="127"/>
      <c r="M174" s="132"/>
      <c r="P174" s="133">
        <f>SUM(P175:P177)</f>
        <v>0</v>
      </c>
      <c r="R174" s="133">
        <f>SUM(R175:R177)</f>
        <v>0.15128</v>
      </c>
      <c r="T174" s="134">
        <f>SUM(T175:T177)</f>
        <v>0</v>
      </c>
      <c r="AR174" s="128" t="s">
        <v>85</v>
      </c>
      <c r="AT174" s="135" t="s">
        <v>72</v>
      </c>
      <c r="AU174" s="135" t="s">
        <v>80</v>
      </c>
      <c r="AY174" s="128" t="s">
        <v>157</v>
      </c>
      <c r="BK174" s="136">
        <f>SUM(BK175:BK177)</f>
        <v>0</v>
      </c>
    </row>
    <row r="175" spans="2:65" s="1" customFormat="1" ht="24.2" customHeight="1">
      <c r="B175" s="139"/>
      <c r="C175" s="140" t="s">
        <v>280</v>
      </c>
      <c r="D175" s="140" t="s">
        <v>159</v>
      </c>
      <c r="E175" s="141" t="s">
        <v>289</v>
      </c>
      <c r="F175" s="142" t="s">
        <v>290</v>
      </c>
      <c r="G175" s="143" t="s">
        <v>205</v>
      </c>
      <c r="H175" s="144">
        <v>49.6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39</v>
      </c>
      <c r="P175" s="150">
        <f>O175*H175</f>
        <v>0</v>
      </c>
      <c r="Q175" s="150">
        <v>7.5000000000000002E-4</v>
      </c>
      <c r="R175" s="150">
        <f>Q175*H175</f>
        <v>3.7200000000000004E-2</v>
      </c>
      <c r="S175" s="150">
        <v>0</v>
      </c>
      <c r="T175" s="151">
        <f>S175*H175</f>
        <v>0</v>
      </c>
      <c r="AR175" s="152" t="s">
        <v>223</v>
      </c>
      <c r="AT175" s="152" t="s">
        <v>159</v>
      </c>
      <c r="AU175" s="152" t="s">
        <v>85</v>
      </c>
      <c r="AY175" s="13" t="s">
        <v>157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85</v>
      </c>
      <c r="BK175" s="153">
        <f>ROUND(I175*H175,2)</f>
        <v>0</v>
      </c>
      <c r="BL175" s="13" t="s">
        <v>223</v>
      </c>
      <c r="BM175" s="152" t="s">
        <v>291</v>
      </c>
    </row>
    <row r="176" spans="2:65" s="1" customFormat="1" ht="37.9" customHeight="1">
      <c r="B176" s="139"/>
      <c r="C176" s="154" t="s">
        <v>288</v>
      </c>
      <c r="D176" s="154" t="s">
        <v>242</v>
      </c>
      <c r="E176" s="155" t="s">
        <v>293</v>
      </c>
      <c r="F176" s="156" t="s">
        <v>294</v>
      </c>
      <c r="G176" s="157" t="s">
        <v>205</v>
      </c>
      <c r="H176" s="158">
        <v>57.04</v>
      </c>
      <c r="I176" s="159"/>
      <c r="J176" s="160">
        <f>ROUND(I176*H176,2)</f>
        <v>0</v>
      </c>
      <c r="K176" s="161"/>
      <c r="L176" s="162"/>
      <c r="M176" s="163" t="s">
        <v>1</v>
      </c>
      <c r="N176" s="164" t="s">
        <v>39</v>
      </c>
      <c r="P176" s="150">
        <f>O176*H176</f>
        <v>0</v>
      </c>
      <c r="Q176" s="150">
        <v>2E-3</v>
      </c>
      <c r="R176" s="150">
        <f>Q176*H176</f>
        <v>0.11408</v>
      </c>
      <c r="S176" s="150">
        <v>0</v>
      </c>
      <c r="T176" s="151">
        <f>S176*H176</f>
        <v>0</v>
      </c>
      <c r="AR176" s="152" t="s">
        <v>295</v>
      </c>
      <c r="AT176" s="152" t="s">
        <v>242</v>
      </c>
      <c r="AU176" s="152" t="s">
        <v>85</v>
      </c>
      <c r="AY176" s="13" t="s">
        <v>157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85</v>
      </c>
      <c r="BK176" s="153">
        <f>ROUND(I176*H176,2)</f>
        <v>0</v>
      </c>
      <c r="BL176" s="13" t="s">
        <v>223</v>
      </c>
      <c r="BM176" s="152" t="s">
        <v>296</v>
      </c>
    </row>
    <row r="177" spans="2:65" s="1" customFormat="1" ht="24.2" customHeight="1">
      <c r="B177" s="139"/>
      <c r="C177" s="140" t="s">
        <v>292</v>
      </c>
      <c r="D177" s="140" t="s">
        <v>159</v>
      </c>
      <c r="E177" s="141" t="s">
        <v>297</v>
      </c>
      <c r="F177" s="142" t="s">
        <v>298</v>
      </c>
      <c r="G177" s="143" t="s">
        <v>299</v>
      </c>
      <c r="H177" s="165"/>
      <c r="I177" s="145"/>
      <c r="J177" s="146">
        <f>ROUND(I177*H177,2)</f>
        <v>0</v>
      </c>
      <c r="K177" s="147"/>
      <c r="L177" s="28"/>
      <c r="M177" s="148" t="s">
        <v>1</v>
      </c>
      <c r="N177" s="149" t="s">
        <v>39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223</v>
      </c>
      <c r="AT177" s="152" t="s">
        <v>159</v>
      </c>
      <c r="AU177" s="152" t="s">
        <v>85</v>
      </c>
      <c r="AY177" s="13" t="s">
        <v>157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85</v>
      </c>
      <c r="BK177" s="153">
        <f>ROUND(I177*H177,2)</f>
        <v>0</v>
      </c>
      <c r="BL177" s="13" t="s">
        <v>223</v>
      </c>
      <c r="BM177" s="152" t="s">
        <v>300</v>
      </c>
    </row>
    <row r="178" spans="2:65" s="11" customFormat="1" ht="22.9" customHeight="1">
      <c r="B178" s="127"/>
      <c r="D178" s="128" t="s">
        <v>72</v>
      </c>
      <c r="E178" s="137" t="s">
        <v>301</v>
      </c>
      <c r="F178" s="137" t="s">
        <v>302</v>
      </c>
      <c r="I178" s="130"/>
      <c r="J178" s="138">
        <f>BK178</f>
        <v>0</v>
      </c>
      <c r="L178" s="127"/>
      <c r="M178" s="132"/>
      <c r="P178" s="133">
        <f>SUM(P179:P185)</f>
        <v>0</v>
      </c>
      <c r="R178" s="133">
        <f>SUM(R179:R185)</f>
        <v>0.69359744999999995</v>
      </c>
      <c r="T178" s="134">
        <f>SUM(T179:T185)</f>
        <v>0</v>
      </c>
      <c r="AR178" s="128" t="s">
        <v>85</v>
      </c>
      <c r="AT178" s="135" t="s">
        <v>72</v>
      </c>
      <c r="AU178" s="135" t="s">
        <v>80</v>
      </c>
      <c r="AY178" s="128" t="s">
        <v>157</v>
      </c>
      <c r="BK178" s="136">
        <f>SUM(BK179:BK185)</f>
        <v>0</v>
      </c>
    </row>
    <row r="179" spans="2:65" s="1" customFormat="1" ht="16.5" customHeight="1">
      <c r="B179" s="139"/>
      <c r="C179" s="140" t="s">
        <v>295</v>
      </c>
      <c r="D179" s="140" t="s">
        <v>159</v>
      </c>
      <c r="E179" s="141" t="s">
        <v>304</v>
      </c>
      <c r="F179" s="142" t="s">
        <v>305</v>
      </c>
      <c r="G179" s="143" t="s">
        <v>205</v>
      </c>
      <c r="H179" s="144">
        <v>113.5</v>
      </c>
      <c r="I179" s="145"/>
      <c r="J179" s="146">
        <f t="shared" ref="J179:J185" si="30">ROUND(I179*H179,2)</f>
        <v>0</v>
      </c>
      <c r="K179" s="147"/>
      <c r="L179" s="28"/>
      <c r="M179" s="148" t="s">
        <v>1</v>
      </c>
      <c r="N179" s="149" t="s">
        <v>39</v>
      </c>
      <c r="P179" s="150">
        <f t="shared" ref="P179:P185" si="31">O179*H179</f>
        <v>0</v>
      </c>
      <c r="Q179" s="150">
        <v>2.7999999999999998E-4</v>
      </c>
      <c r="R179" s="150">
        <f t="shared" ref="R179:R185" si="32">Q179*H179</f>
        <v>3.1779999999999996E-2</v>
      </c>
      <c r="S179" s="150">
        <v>0</v>
      </c>
      <c r="T179" s="151">
        <f t="shared" ref="T179:T185" si="33">S179*H179</f>
        <v>0</v>
      </c>
      <c r="AR179" s="152" t="s">
        <v>223</v>
      </c>
      <c r="AT179" s="152" t="s">
        <v>159</v>
      </c>
      <c r="AU179" s="152" t="s">
        <v>85</v>
      </c>
      <c r="AY179" s="13" t="s">
        <v>157</v>
      </c>
      <c r="BE179" s="153">
        <f t="shared" ref="BE179:BE185" si="34">IF(N179="základná",J179,0)</f>
        <v>0</v>
      </c>
      <c r="BF179" s="153">
        <f t="shared" ref="BF179:BF185" si="35">IF(N179="znížená",J179,0)</f>
        <v>0</v>
      </c>
      <c r="BG179" s="153">
        <f t="shared" ref="BG179:BG185" si="36">IF(N179="zákl. prenesená",J179,0)</f>
        <v>0</v>
      </c>
      <c r="BH179" s="153">
        <f t="shared" ref="BH179:BH185" si="37">IF(N179="zníž. prenesená",J179,0)</f>
        <v>0</v>
      </c>
      <c r="BI179" s="153">
        <f t="shared" ref="BI179:BI185" si="38">IF(N179="nulová",J179,0)</f>
        <v>0</v>
      </c>
      <c r="BJ179" s="13" t="s">
        <v>85</v>
      </c>
      <c r="BK179" s="153">
        <f t="shared" ref="BK179:BK185" si="39">ROUND(I179*H179,2)</f>
        <v>0</v>
      </c>
      <c r="BL179" s="13" t="s">
        <v>223</v>
      </c>
      <c r="BM179" s="152" t="s">
        <v>306</v>
      </c>
    </row>
    <row r="180" spans="2:65" s="1" customFormat="1" ht="16.5" customHeight="1">
      <c r="B180" s="139"/>
      <c r="C180" s="140" t="s">
        <v>303</v>
      </c>
      <c r="D180" s="140" t="s">
        <v>159</v>
      </c>
      <c r="E180" s="141" t="s">
        <v>308</v>
      </c>
      <c r="F180" s="142" t="s">
        <v>309</v>
      </c>
      <c r="G180" s="143" t="s">
        <v>239</v>
      </c>
      <c r="H180" s="144">
        <v>186.25</v>
      </c>
      <c r="I180" s="145"/>
      <c r="J180" s="146">
        <f t="shared" si="30"/>
        <v>0</v>
      </c>
      <c r="K180" s="147"/>
      <c r="L180" s="28"/>
      <c r="M180" s="148" t="s">
        <v>1</v>
      </c>
      <c r="N180" s="149" t="s">
        <v>39</v>
      </c>
      <c r="P180" s="150">
        <f t="shared" si="31"/>
        <v>0</v>
      </c>
      <c r="Q180" s="150">
        <v>0</v>
      </c>
      <c r="R180" s="150">
        <f t="shared" si="32"/>
        <v>0</v>
      </c>
      <c r="S180" s="150">
        <v>0</v>
      </c>
      <c r="T180" s="151">
        <f t="shared" si="33"/>
        <v>0</v>
      </c>
      <c r="AR180" s="152" t="s">
        <v>223</v>
      </c>
      <c r="AT180" s="152" t="s">
        <v>159</v>
      </c>
      <c r="AU180" s="152" t="s">
        <v>85</v>
      </c>
      <c r="AY180" s="13" t="s">
        <v>157</v>
      </c>
      <c r="BE180" s="153">
        <f t="shared" si="34"/>
        <v>0</v>
      </c>
      <c r="BF180" s="153">
        <f t="shared" si="35"/>
        <v>0</v>
      </c>
      <c r="BG180" s="153">
        <f t="shared" si="36"/>
        <v>0</v>
      </c>
      <c r="BH180" s="153">
        <f t="shared" si="37"/>
        <v>0</v>
      </c>
      <c r="BI180" s="153">
        <f t="shared" si="38"/>
        <v>0</v>
      </c>
      <c r="BJ180" s="13" t="s">
        <v>85</v>
      </c>
      <c r="BK180" s="153">
        <f t="shared" si="39"/>
        <v>0</v>
      </c>
      <c r="BL180" s="13" t="s">
        <v>223</v>
      </c>
      <c r="BM180" s="152" t="s">
        <v>310</v>
      </c>
    </row>
    <row r="181" spans="2:65" s="1" customFormat="1" ht="24.2" customHeight="1">
      <c r="B181" s="139"/>
      <c r="C181" s="154" t="s">
        <v>307</v>
      </c>
      <c r="D181" s="154" t="s">
        <v>242</v>
      </c>
      <c r="E181" s="155" t="s">
        <v>312</v>
      </c>
      <c r="F181" s="156" t="s">
        <v>313</v>
      </c>
      <c r="G181" s="157" t="s">
        <v>162</v>
      </c>
      <c r="H181" s="158">
        <v>0.373</v>
      </c>
      <c r="I181" s="159"/>
      <c r="J181" s="160">
        <f t="shared" si="30"/>
        <v>0</v>
      </c>
      <c r="K181" s="161"/>
      <c r="L181" s="162"/>
      <c r="M181" s="163" t="s">
        <v>1</v>
      </c>
      <c r="N181" s="164" t="s">
        <v>39</v>
      </c>
      <c r="P181" s="150">
        <f t="shared" si="31"/>
        <v>0</v>
      </c>
      <c r="Q181" s="150">
        <v>0.5</v>
      </c>
      <c r="R181" s="150">
        <f t="shared" si="32"/>
        <v>0.1865</v>
      </c>
      <c r="S181" s="150">
        <v>0</v>
      </c>
      <c r="T181" s="151">
        <f t="shared" si="33"/>
        <v>0</v>
      </c>
      <c r="AR181" s="152" t="s">
        <v>295</v>
      </c>
      <c r="AT181" s="152" t="s">
        <v>242</v>
      </c>
      <c r="AU181" s="152" t="s">
        <v>85</v>
      </c>
      <c r="AY181" s="13" t="s">
        <v>157</v>
      </c>
      <c r="BE181" s="153">
        <f t="shared" si="34"/>
        <v>0</v>
      </c>
      <c r="BF181" s="153">
        <f t="shared" si="35"/>
        <v>0</v>
      </c>
      <c r="BG181" s="153">
        <f t="shared" si="36"/>
        <v>0</v>
      </c>
      <c r="BH181" s="153">
        <f t="shared" si="37"/>
        <v>0</v>
      </c>
      <c r="BI181" s="153">
        <f t="shared" si="38"/>
        <v>0</v>
      </c>
      <c r="BJ181" s="13" t="s">
        <v>85</v>
      </c>
      <c r="BK181" s="153">
        <f t="shared" si="39"/>
        <v>0</v>
      </c>
      <c r="BL181" s="13" t="s">
        <v>223</v>
      </c>
      <c r="BM181" s="152" t="s">
        <v>314</v>
      </c>
    </row>
    <row r="182" spans="2:65" s="1" customFormat="1" ht="16.5" customHeight="1">
      <c r="B182" s="139"/>
      <c r="C182" s="140" t="s">
        <v>311</v>
      </c>
      <c r="D182" s="140" t="s">
        <v>159</v>
      </c>
      <c r="E182" s="141" t="s">
        <v>316</v>
      </c>
      <c r="F182" s="142" t="s">
        <v>317</v>
      </c>
      <c r="G182" s="143" t="s">
        <v>239</v>
      </c>
      <c r="H182" s="144">
        <v>447</v>
      </c>
      <c r="I182" s="145"/>
      <c r="J182" s="146">
        <f t="shared" si="30"/>
        <v>0</v>
      </c>
      <c r="K182" s="147"/>
      <c r="L182" s="28"/>
      <c r="M182" s="148" t="s">
        <v>1</v>
      </c>
      <c r="N182" s="149" t="s">
        <v>39</v>
      </c>
      <c r="P182" s="150">
        <f t="shared" si="31"/>
        <v>0</v>
      </c>
      <c r="Q182" s="150">
        <v>0</v>
      </c>
      <c r="R182" s="150">
        <f t="shared" si="32"/>
        <v>0</v>
      </c>
      <c r="S182" s="150">
        <v>0</v>
      </c>
      <c r="T182" s="151">
        <f t="shared" si="33"/>
        <v>0</v>
      </c>
      <c r="AR182" s="152" t="s">
        <v>223</v>
      </c>
      <c r="AT182" s="152" t="s">
        <v>159</v>
      </c>
      <c r="AU182" s="152" t="s">
        <v>85</v>
      </c>
      <c r="AY182" s="13" t="s">
        <v>157</v>
      </c>
      <c r="BE182" s="153">
        <f t="shared" si="34"/>
        <v>0</v>
      </c>
      <c r="BF182" s="153">
        <f t="shared" si="35"/>
        <v>0</v>
      </c>
      <c r="BG182" s="153">
        <f t="shared" si="36"/>
        <v>0</v>
      </c>
      <c r="BH182" s="153">
        <f t="shared" si="37"/>
        <v>0</v>
      </c>
      <c r="BI182" s="153">
        <f t="shared" si="38"/>
        <v>0</v>
      </c>
      <c r="BJ182" s="13" t="s">
        <v>85</v>
      </c>
      <c r="BK182" s="153">
        <f t="shared" si="39"/>
        <v>0</v>
      </c>
      <c r="BL182" s="13" t="s">
        <v>223</v>
      </c>
      <c r="BM182" s="152" t="s">
        <v>318</v>
      </c>
    </row>
    <row r="183" spans="2:65" s="1" customFormat="1" ht="24.2" customHeight="1">
      <c r="B183" s="139"/>
      <c r="C183" s="154" t="s">
        <v>315</v>
      </c>
      <c r="D183" s="154" t="s">
        <v>242</v>
      </c>
      <c r="E183" s="155" t="s">
        <v>320</v>
      </c>
      <c r="F183" s="156" t="s">
        <v>321</v>
      </c>
      <c r="G183" s="157" t="s">
        <v>162</v>
      </c>
      <c r="H183" s="158">
        <v>0.89400000000000002</v>
      </c>
      <c r="I183" s="159"/>
      <c r="J183" s="160">
        <f t="shared" si="30"/>
        <v>0</v>
      </c>
      <c r="K183" s="161"/>
      <c r="L183" s="162"/>
      <c r="M183" s="163" t="s">
        <v>1</v>
      </c>
      <c r="N183" s="164" t="s">
        <v>39</v>
      </c>
      <c r="P183" s="150">
        <f t="shared" si="31"/>
        <v>0</v>
      </c>
      <c r="Q183" s="150">
        <v>0.5</v>
      </c>
      <c r="R183" s="150">
        <f t="shared" si="32"/>
        <v>0.44700000000000001</v>
      </c>
      <c r="S183" s="150">
        <v>0</v>
      </c>
      <c r="T183" s="151">
        <f t="shared" si="33"/>
        <v>0</v>
      </c>
      <c r="AR183" s="152" t="s">
        <v>295</v>
      </c>
      <c r="AT183" s="152" t="s">
        <v>242</v>
      </c>
      <c r="AU183" s="152" t="s">
        <v>85</v>
      </c>
      <c r="AY183" s="13" t="s">
        <v>157</v>
      </c>
      <c r="BE183" s="153">
        <f t="shared" si="34"/>
        <v>0</v>
      </c>
      <c r="BF183" s="153">
        <f t="shared" si="35"/>
        <v>0</v>
      </c>
      <c r="BG183" s="153">
        <f t="shared" si="36"/>
        <v>0</v>
      </c>
      <c r="BH183" s="153">
        <f t="shared" si="37"/>
        <v>0</v>
      </c>
      <c r="BI183" s="153">
        <f t="shared" si="38"/>
        <v>0</v>
      </c>
      <c r="BJ183" s="13" t="s">
        <v>85</v>
      </c>
      <c r="BK183" s="153">
        <f t="shared" si="39"/>
        <v>0</v>
      </c>
      <c r="BL183" s="13" t="s">
        <v>223</v>
      </c>
      <c r="BM183" s="152" t="s">
        <v>322</v>
      </c>
    </row>
    <row r="184" spans="2:65" s="1" customFormat="1" ht="44.25" customHeight="1">
      <c r="B184" s="139"/>
      <c r="C184" s="140" t="s">
        <v>319</v>
      </c>
      <c r="D184" s="140" t="s">
        <v>159</v>
      </c>
      <c r="E184" s="141" t="s">
        <v>324</v>
      </c>
      <c r="F184" s="142" t="s">
        <v>325</v>
      </c>
      <c r="G184" s="143" t="s">
        <v>162</v>
      </c>
      <c r="H184" s="144">
        <v>1.2669999999999999</v>
      </c>
      <c r="I184" s="145"/>
      <c r="J184" s="146">
        <f t="shared" si="30"/>
        <v>0</v>
      </c>
      <c r="K184" s="147"/>
      <c r="L184" s="28"/>
      <c r="M184" s="148" t="s">
        <v>1</v>
      </c>
      <c r="N184" s="149" t="s">
        <v>39</v>
      </c>
      <c r="P184" s="150">
        <f t="shared" si="31"/>
        <v>0</v>
      </c>
      <c r="Q184" s="150">
        <v>2.2349999999999998E-2</v>
      </c>
      <c r="R184" s="150">
        <f t="shared" si="32"/>
        <v>2.8317449999999997E-2</v>
      </c>
      <c r="S184" s="150">
        <v>0</v>
      </c>
      <c r="T184" s="151">
        <f t="shared" si="33"/>
        <v>0</v>
      </c>
      <c r="AR184" s="152" t="s">
        <v>223</v>
      </c>
      <c r="AT184" s="152" t="s">
        <v>159</v>
      </c>
      <c r="AU184" s="152" t="s">
        <v>85</v>
      </c>
      <c r="AY184" s="13" t="s">
        <v>157</v>
      </c>
      <c r="BE184" s="153">
        <f t="shared" si="34"/>
        <v>0</v>
      </c>
      <c r="BF184" s="153">
        <f t="shared" si="35"/>
        <v>0</v>
      </c>
      <c r="BG184" s="153">
        <f t="shared" si="36"/>
        <v>0</v>
      </c>
      <c r="BH184" s="153">
        <f t="shared" si="37"/>
        <v>0</v>
      </c>
      <c r="BI184" s="153">
        <f t="shared" si="38"/>
        <v>0</v>
      </c>
      <c r="BJ184" s="13" t="s">
        <v>85</v>
      </c>
      <c r="BK184" s="153">
        <f t="shared" si="39"/>
        <v>0</v>
      </c>
      <c r="BL184" s="13" t="s">
        <v>223</v>
      </c>
      <c r="BM184" s="152" t="s">
        <v>326</v>
      </c>
    </row>
    <row r="185" spans="2:65" s="1" customFormat="1" ht="24.2" customHeight="1">
      <c r="B185" s="139"/>
      <c r="C185" s="140" t="s">
        <v>323</v>
      </c>
      <c r="D185" s="140" t="s">
        <v>159</v>
      </c>
      <c r="E185" s="141" t="s">
        <v>328</v>
      </c>
      <c r="F185" s="142" t="s">
        <v>329</v>
      </c>
      <c r="G185" s="143" t="s">
        <v>299</v>
      </c>
      <c r="H185" s="165"/>
      <c r="I185" s="145"/>
      <c r="J185" s="146">
        <f t="shared" si="30"/>
        <v>0</v>
      </c>
      <c r="K185" s="147"/>
      <c r="L185" s="28"/>
      <c r="M185" s="148" t="s">
        <v>1</v>
      </c>
      <c r="N185" s="149" t="s">
        <v>39</v>
      </c>
      <c r="P185" s="150">
        <f t="shared" si="31"/>
        <v>0</v>
      </c>
      <c r="Q185" s="150">
        <v>0</v>
      </c>
      <c r="R185" s="150">
        <f t="shared" si="32"/>
        <v>0</v>
      </c>
      <c r="S185" s="150">
        <v>0</v>
      </c>
      <c r="T185" s="151">
        <f t="shared" si="33"/>
        <v>0</v>
      </c>
      <c r="AR185" s="152" t="s">
        <v>223</v>
      </c>
      <c r="AT185" s="152" t="s">
        <v>159</v>
      </c>
      <c r="AU185" s="152" t="s">
        <v>85</v>
      </c>
      <c r="AY185" s="13" t="s">
        <v>157</v>
      </c>
      <c r="BE185" s="153">
        <f t="shared" si="34"/>
        <v>0</v>
      </c>
      <c r="BF185" s="153">
        <f t="shared" si="35"/>
        <v>0</v>
      </c>
      <c r="BG185" s="153">
        <f t="shared" si="36"/>
        <v>0</v>
      </c>
      <c r="BH185" s="153">
        <f t="shared" si="37"/>
        <v>0</v>
      </c>
      <c r="BI185" s="153">
        <f t="shared" si="38"/>
        <v>0</v>
      </c>
      <c r="BJ185" s="13" t="s">
        <v>85</v>
      </c>
      <c r="BK185" s="153">
        <f t="shared" si="39"/>
        <v>0</v>
      </c>
      <c r="BL185" s="13" t="s">
        <v>223</v>
      </c>
      <c r="BM185" s="152" t="s">
        <v>330</v>
      </c>
    </row>
    <row r="186" spans="2:65" s="11" customFormat="1" ht="22.9" customHeight="1">
      <c r="B186" s="127"/>
      <c r="D186" s="128" t="s">
        <v>72</v>
      </c>
      <c r="E186" s="137" t="s">
        <v>349</v>
      </c>
      <c r="F186" s="137" t="s">
        <v>350</v>
      </c>
      <c r="I186" s="130"/>
      <c r="J186" s="138">
        <f>BK186</f>
        <v>0</v>
      </c>
      <c r="L186" s="127"/>
      <c r="M186" s="132"/>
      <c r="P186" s="133">
        <f>SUM(P187:P192)</f>
        <v>0</v>
      </c>
      <c r="R186" s="133">
        <f>SUM(R187:R192)</f>
        <v>1.0880396000000001</v>
      </c>
      <c r="T186" s="134">
        <f>SUM(T187:T192)</f>
        <v>0</v>
      </c>
      <c r="AR186" s="128" t="s">
        <v>85</v>
      </c>
      <c r="AT186" s="135" t="s">
        <v>72</v>
      </c>
      <c r="AU186" s="135" t="s">
        <v>80</v>
      </c>
      <c r="AY186" s="128" t="s">
        <v>157</v>
      </c>
      <c r="BK186" s="136">
        <f>SUM(BK187:BK192)</f>
        <v>0</v>
      </c>
    </row>
    <row r="187" spans="2:65" s="1" customFormat="1" ht="16.5" customHeight="1">
      <c r="B187" s="139"/>
      <c r="C187" s="140" t="s">
        <v>327</v>
      </c>
      <c r="D187" s="140" t="s">
        <v>159</v>
      </c>
      <c r="E187" s="141" t="s">
        <v>352</v>
      </c>
      <c r="F187" s="142" t="s">
        <v>353</v>
      </c>
      <c r="G187" s="143" t="s">
        <v>205</v>
      </c>
      <c r="H187" s="144">
        <v>149</v>
      </c>
      <c r="I187" s="145"/>
      <c r="J187" s="146">
        <f t="shared" ref="J187:J192" si="40">ROUND(I187*H187,2)</f>
        <v>0</v>
      </c>
      <c r="K187" s="147"/>
      <c r="L187" s="28"/>
      <c r="M187" s="148" t="s">
        <v>1</v>
      </c>
      <c r="N187" s="149" t="s">
        <v>39</v>
      </c>
      <c r="P187" s="150">
        <f t="shared" ref="P187:P192" si="41">O187*H187</f>
        <v>0</v>
      </c>
      <c r="Q187" s="150">
        <v>5.3299999999999997E-3</v>
      </c>
      <c r="R187" s="150">
        <f t="shared" ref="R187:R192" si="42">Q187*H187</f>
        <v>0.79416999999999993</v>
      </c>
      <c r="S187" s="150">
        <v>0</v>
      </c>
      <c r="T187" s="151">
        <f t="shared" ref="T187:T192" si="43">S187*H187</f>
        <v>0</v>
      </c>
      <c r="AR187" s="152" t="s">
        <v>223</v>
      </c>
      <c r="AT187" s="152" t="s">
        <v>159</v>
      </c>
      <c r="AU187" s="152" t="s">
        <v>85</v>
      </c>
      <c r="AY187" s="13" t="s">
        <v>157</v>
      </c>
      <c r="BE187" s="153">
        <f t="shared" ref="BE187:BE192" si="44">IF(N187="základná",J187,0)</f>
        <v>0</v>
      </c>
      <c r="BF187" s="153">
        <f t="shared" ref="BF187:BF192" si="45">IF(N187="znížená",J187,0)</f>
        <v>0</v>
      </c>
      <c r="BG187" s="153">
        <f t="shared" ref="BG187:BG192" si="46">IF(N187="zákl. prenesená",J187,0)</f>
        <v>0</v>
      </c>
      <c r="BH187" s="153">
        <f t="shared" ref="BH187:BH192" si="47">IF(N187="zníž. prenesená",J187,0)</f>
        <v>0</v>
      </c>
      <c r="BI187" s="153">
        <f t="shared" ref="BI187:BI192" si="48">IF(N187="nulová",J187,0)</f>
        <v>0</v>
      </c>
      <c r="BJ187" s="13" t="s">
        <v>85</v>
      </c>
      <c r="BK187" s="153">
        <f t="shared" ref="BK187:BK192" si="49">ROUND(I187*H187,2)</f>
        <v>0</v>
      </c>
      <c r="BL187" s="13" t="s">
        <v>223</v>
      </c>
      <c r="BM187" s="152" t="s">
        <v>354</v>
      </c>
    </row>
    <row r="188" spans="2:65" s="1" customFormat="1" ht="24.2" customHeight="1">
      <c r="B188" s="139"/>
      <c r="C188" s="140" t="s">
        <v>333</v>
      </c>
      <c r="D188" s="140" t="s">
        <v>159</v>
      </c>
      <c r="E188" s="141" t="s">
        <v>356</v>
      </c>
      <c r="F188" s="142" t="s">
        <v>357</v>
      </c>
      <c r="G188" s="143" t="s">
        <v>239</v>
      </c>
      <c r="H188" s="144">
        <v>42.414999999999999</v>
      </c>
      <c r="I188" s="145"/>
      <c r="J188" s="146">
        <f t="shared" si="40"/>
        <v>0</v>
      </c>
      <c r="K188" s="147"/>
      <c r="L188" s="28"/>
      <c r="M188" s="148" t="s">
        <v>1</v>
      </c>
      <c r="N188" s="149" t="s">
        <v>39</v>
      </c>
      <c r="P188" s="150">
        <f t="shared" si="41"/>
        <v>0</v>
      </c>
      <c r="Q188" s="150">
        <v>4.1599999999999996E-3</v>
      </c>
      <c r="R188" s="150">
        <f t="shared" si="42"/>
        <v>0.17644639999999998</v>
      </c>
      <c r="S188" s="150">
        <v>0</v>
      </c>
      <c r="T188" s="151">
        <f t="shared" si="43"/>
        <v>0</v>
      </c>
      <c r="AR188" s="152" t="s">
        <v>223</v>
      </c>
      <c r="AT188" s="152" t="s">
        <v>159</v>
      </c>
      <c r="AU188" s="152" t="s">
        <v>85</v>
      </c>
      <c r="AY188" s="13" t="s">
        <v>157</v>
      </c>
      <c r="BE188" s="153">
        <f t="shared" si="44"/>
        <v>0</v>
      </c>
      <c r="BF188" s="153">
        <f t="shared" si="45"/>
        <v>0</v>
      </c>
      <c r="BG188" s="153">
        <f t="shared" si="46"/>
        <v>0</v>
      </c>
      <c r="BH188" s="153">
        <f t="shared" si="47"/>
        <v>0</v>
      </c>
      <c r="BI188" s="153">
        <f t="shared" si="48"/>
        <v>0</v>
      </c>
      <c r="BJ188" s="13" t="s">
        <v>85</v>
      </c>
      <c r="BK188" s="153">
        <f t="shared" si="49"/>
        <v>0</v>
      </c>
      <c r="BL188" s="13" t="s">
        <v>223</v>
      </c>
      <c r="BM188" s="152" t="s">
        <v>358</v>
      </c>
    </row>
    <row r="189" spans="2:65" s="1" customFormat="1" ht="24.2" customHeight="1">
      <c r="B189" s="139"/>
      <c r="C189" s="140" t="s">
        <v>337</v>
      </c>
      <c r="D189" s="140" t="s">
        <v>159</v>
      </c>
      <c r="E189" s="141" t="s">
        <v>360</v>
      </c>
      <c r="F189" s="142" t="s">
        <v>361</v>
      </c>
      <c r="G189" s="143" t="s">
        <v>239</v>
      </c>
      <c r="H189" s="144">
        <v>42.414999999999999</v>
      </c>
      <c r="I189" s="145"/>
      <c r="J189" s="146">
        <f t="shared" si="40"/>
        <v>0</v>
      </c>
      <c r="K189" s="147"/>
      <c r="L189" s="28"/>
      <c r="M189" s="148" t="s">
        <v>1</v>
      </c>
      <c r="N189" s="149" t="s">
        <v>39</v>
      </c>
      <c r="P189" s="150">
        <f t="shared" si="41"/>
        <v>0</v>
      </c>
      <c r="Q189" s="150">
        <v>2.0799999999999998E-3</v>
      </c>
      <c r="R189" s="150">
        <f t="shared" si="42"/>
        <v>8.8223199999999988E-2</v>
      </c>
      <c r="S189" s="150">
        <v>0</v>
      </c>
      <c r="T189" s="151">
        <f t="shared" si="43"/>
        <v>0</v>
      </c>
      <c r="AR189" s="152" t="s">
        <v>223</v>
      </c>
      <c r="AT189" s="152" t="s">
        <v>159</v>
      </c>
      <c r="AU189" s="152" t="s">
        <v>85</v>
      </c>
      <c r="AY189" s="13" t="s">
        <v>157</v>
      </c>
      <c r="BE189" s="153">
        <f t="shared" si="44"/>
        <v>0</v>
      </c>
      <c r="BF189" s="153">
        <f t="shared" si="45"/>
        <v>0</v>
      </c>
      <c r="BG189" s="153">
        <f t="shared" si="46"/>
        <v>0</v>
      </c>
      <c r="BH189" s="153">
        <f t="shared" si="47"/>
        <v>0</v>
      </c>
      <c r="BI189" s="153">
        <f t="shared" si="48"/>
        <v>0</v>
      </c>
      <c r="BJ189" s="13" t="s">
        <v>85</v>
      </c>
      <c r="BK189" s="153">
        <f t="shared" si="49"/>
        <v>0</v>
      </c>
      <c r="BL189" s="13" t="s">
        <v>223</v>
      </c>
      <c r="BM189" s="152" t="s">
        <v>362</v>
      </c>
    </row>
    <row r="190" spans="2:65" s="1" customFormat="1" ht="24.2" customHeight="1">
      <c r="B190" s="139"/>
      <c r="C190" s="140" t="s">
        <v>341</v>
      </c>
      <c r="D190" s="140" t="s">
        <v>159</v>
      </c>
      <c r="E190" s="141" t="s">
        <v>364</v>
      </c>
      <c r="F190" s="142" t="s">
        <v>365</v>
      </c>
      <c r="G190" s="143" t="s">
        <v>245</v>
      </c>
      <c r="H190" s="144">
        <v>4</v>
      </c>
      <c r="I190" s="145"/>
      <c r="J190" s="146">
        <f t="shared" si="40"/>
        <v>0</v>
      </c>
      <c r="K190" s="147"/>
      <c r="L190" s="28"/>
      <c r="M190" s="148" t="s">
        <v>1</v>
      </c>
      <c r="N190" s="149" t="s">
        <v>39</v>
      </c>
      <c r="P190" s="150">
        <f t="shared" si="41"/>
        <v>0</v>
      </c>
      <c r="Q190" s="150">
        <v>1.58E-3</v>
      </c>
      <c r="R190" s="150">
        <f t="shared" si="42"/>
        <v>6.3200000000000001E-3</v>
      </c>
      <c r="S190" s="150">
        <v>0</v>
      </c>
      <c r="T190" s="151">
        <f t="shared" si="43"/>
        <v>0</v>
      </c>
      <c r="AR190" s="152" t="s">
        <v>223</v>
      </c>
      <c r="AT190" s="152" t="s">
        <v>159</v>
      </c>
      <c r="AU190" s="152" t="s">
        <v>85</v>
      </c>
      <c r="AY190" s="13" t="s">
        <v>157</v>
      </c>
      <c r="BE190" s="153">
        <f t="shared" si="44"/>
        <v>0</v>
      </c>
      <c r="BF190" s="153">
        <f t="shared" si="45"/>
        <v>0</v>
      </c>
      <c r="BG190" s="153">
        <f t="shared" si="46"/>
        <v>0</v>
      </c>
      <c r="BH190" s="153">
        <f t="shared" si="47"/>
        <v>0</v>
      </c>
      <c r="BI190" s="153">
        <f t="shared" si="48"/>
        <v>0</v>
      </c>
      <c r="BJ190" s="13" t="s">
        <v>85</v>
      </c>
      <c r="BK190" s="153">
        <f t="shared" si="49"/>
        <v>0</v>
      </c>
      <c r="BL190" s="13" t="s">
        <v>223</v>
      </c>
      <c r="BM190" s="152" t="s">
        <v>366</v>
      </c>
    </row>
    <row r="191" spans="2:65" s="1" customFormat="1" ht="24.2" customHeight="1">
      <c r="B191" s="139"/>
      <c r="C191" s="140" t="s">
        <v>345</v>
      </c>
      <c r="D191" s="140" t="s">
        <v>159</v>
      </c>
      <c r="E191" s="141" t="s">
        <v>368</v>
      </c>
      <c r="F191" s="142" t="s">
        <v>369</v>
      </c>
      <c r="G191" s="143" t="s">
        <v>239</v>
      </c>
      <c r="H191" s="144">
        <v>11</v>
      </c>
      <c r="I191" s="145"/>
      <c r="J191" s="146">
        <f t="shared" si="40"/>
        <v>0</v>
      </c>
      <c r="K191" s="147"/>
      <c r="L191" s="28"/>
      <c r="M191" s="148" t="s">
        <v>1</v>
      </c>
      <c r="N191" s="149" t="s">
        <v>39</v>
      </c>
      <c r="P191" s="150">
        <f t="shared" si="41"/>
        <v>0</v>
      </c>
      <c r="Q191" s="150">
        <v>2.0799999999999998E-3</v>
      </c>
      <c r="R191" s="150">
        <f t="shared" si="42"/>
        <v>2.2879999999999998E-2</v>
      </c>
      <c r="S191" s="150">
        <v>0</v>
      </c>
      <c r="T191" s="151">
        <f t="shared" si="43"/>
        <v>0</v>
      </c>
      <c r="AR191" s="152" t="s">
        <v>223</v>
      </c>
      <c r="AT191" s="152" t="s">
        <v>159</v>
      </c>
      <c r="AU191" s="152" t="s">
        <v>85</v>
      </c>
      <c r="AY191" s="13" t="s">
        <v>157</v>
      </c>
      <c r="BE191" s="153">
        <f t="shared" si="44"/>
        <v>0</v>
      </c>
      <c r="BF191" s="153">
        <f t="shared" si="45"/>
        <v>0</v>
      </c>
      <c r="BG191" s="153">
        <f t="shared" si="46"/>
        <v>0</v>
      </c>
      <c r="BH191" s="153">
        <f t="shared" si="47"/>
        <v>0</v>
      </c>
      <c r="BI191" s="153">
        <f t="shared" si="48"/>
        <v>0</v>
      </c>
      <c r="BJ191" s="13" t="s">
        <v>85</v>
      </c>
      <c r="BK191" s="153">
        <f t="shared" si="49"/>
        <v>0</v>
      </c>
      <c r="BL191" s="13" t="s">
        <v>223</v>
      </c>
      <c r="BM191" s="152" t="s">
        <v>370</v>
      </c>
    </row>
    <row r="192" spans="2:65" s="1" customFormat="1" ht="24.2" customHeight="1">
      <c r="B192" s="139"/>
      <c r="C192" s="140" t="s">
        <v>351</v>
      </c>
      <c r="D192" s="140" t="s">
        <v>159</v>
      </c>
      <c r="E192" s="141" t="s">
        <v>372</v>
      </c>
      <c r="F192" s="142" t="s">
        <v>373</v>
      </c>
      <c r="G192" s="143" t="s">
        <v>299</v>
      </c>
      <c r="H192" s="165"/>
      <c r="I192" s="145"/>
      <c r="J192" s="146">
        <f t="shared" si="40"/>
        <v>0</v>
      </c>
      <c r="K192" s="147"/>
      <c r="L192" s="28"/>
      <c r="M192" s="148" t="s">
        <v>1</v>
      </c>
      <c r="N192" s="149" t="s">
        <v>39</v>
      </c>
      <c r="P192" s="150">
        <f t="shared" si="41"/>
        <v>0</v>
      </c>
      <c r="Q192" s="150">
        <v>0</v>
      </c>
      <c r="R192" s="150">
        <f t="shared" si="42"/>
        <v>0</v>
      </c>
      <c r="S192" s="150">
        <v>0</v>
      </c>
      <c r="T192" s="151">
        <f t="shared" si="43"/>
        <v>0</v>
      </c>
      <c r="AR192" s="152" t="s">
        <v>223</v>
      </c>
      <c r="AT192" s="152" t="s">
        <v>159</v>
      </c>
      <c r="AU192" s="152" t="s">
        <v>85</v>
      </c>
      <c r="AY192" s="13" t="s">
        <v>157</v>
      </c>
      <c r="BE192" s="153">
        <f t="shared" si="44"/>
        <v>0</v>
      </c>
      <c r="BF192" s="153">
        <f t="shared" si="45"/>
        <v>0</v>
      </c>
      <c r="BG192" s="153">
        <f t="shared" si="46"/>
        <v>0</v>
      </c>
      <c r="BH192" s="153">
        <f t="shared" si="47"/>
        <v>0</v>
      </c>
      <c r="BI192" s="153">
        <f t="shared" si="48"/>
        <v>0</v>
      </c>
      <c r="BJ192" s="13" t="s">
        <v>85</v>
      </c>
      <c r="BK192" s="153">
        <f t="shared" si="49"/>
        <v>0</v>
      </c>
      <c r="BL192" s="13" t="s">
        <v>223</v>
      </c>
      <c r="BM192" s="152" t="s">
        <v>374</v>
      </c>
    </row>
    <row r="193" spans="2:65" s="11" customFormat="1" ht="22.9" customHeight="1">
      <c r="B193" s="127"/>
      <c r="D193" s="128" t="s">
        <v>72</v>
      </c>
      <c r="E193" s="137" t="s">
        <v>385</v>
      </c>
      <c r="F193" s="137" t="s">
        <v>386</v>
      </c>
      <c r="I193" s="130"/>
      <c r="J193" s="138">
        <f>BK193</f>
        <v>0</v>
      </c>
      <c r="L193" s="127"/>
      <c r="M193" s="132"/>
      <c r="P193" s="133">
        <f>SUM(P194:P197)</f>
        <v>0</v>
      </c>
      <c r="R193" s="133">
        <f>SUM(R194:R197)</f>
        <v>0.27037909999999998</v>
      </c>
      <c r="T193" s="134">
        <f>SUM(T194:T197)</f>
        <v>0</v>
      </c>
      <c r="AR193" s="128" t="s">
        <v>85</v>
      </c>
      <c r="AT193" s="135" t="s">
        <v>72</v>
      </c>
      <c r="AU193" s="135" t="s">
        <v>80</v>
      </c>
      <c r="AY193" s="128" t="s">
        <v>157</v>
      </c>
      <c r="BK193" s="136">
        <f>SUM(BK194:BK197)</f>
        <v>0</v>
      </c>
    </row>
    <row r="194" spans="2:65" s="1" customFormat="1" ht="24.2" customHeight="1">
      <c r="B194" s="139"/>
      <c r="C194" s="140" t="s">
        <v>355</v>
      </c>
      <c r="D194" s="140" t="s">
        <v>159</v>
      </c>
      <c r="E194" s="141" t="s">
        <v>388</v>
      </c>
      <c r="F194" s="142" t="s">
        <v>389</v>
      </c>
      <c r="G194" s="143" t="s">
        <v>239</v>
      </c>
      <c r="H194" s="144">
        <v>30.36</v>
      </c>
      <c r="I194" s="145"/>
      <c r="J194" s="146">
        <f>ROUND(I194*H194,2)</f>
        <v>0</v>
      </c>
      <c r="K194" s="147"/>
      <c r="L194" s="28"/>
      <c r="M194" s="148" t="s">
        <v>1</v>
      </c>
      <c r="N194" s="149" t="s">
        <v>39</v>
      </c>
      <c r="P194" s="150">
        <f>O194*H194</f>
        <v>0</v>
      </c>
      <c r="Q194" s="150">
        <v>4.2999999999999999E-4</v>
      </c>
      <c r="R194" s="150">
        <f>Q194*H194</f>
        <v>1.30548E-2</v>
      </c>
      <c r="S194" s="150">
        <v>0</v>
      </c>
      <c r="T194" s="151">
        <f>S194*H194</f>
        <v>0</v>
      </c>
      <c r="AR194" s="152" t="s">
        <v>223</v>
      </c>
      <c r="AT194" s="152" t="s">
        <v>159</v>
      </c>
      <c r="AU194" s="152" t="s">
        <v>85</v>
      </c>
      <c r="AY194" s="13" t="s">
        <v>157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3" t="s">
        <v>85</v>
      </c>
      <c r="BK194" s="153">
        <f>ROUND(I194*H194,2)</f>
        <v>0</v>
      </c>
      <c r="BL194" s="13" t="s">
        <v>223</v>
      </c>
      <c r="BM194" s="152" t="s">
        <v>390</v>
      </c>
    </row>
    <row r="195" spans="2:65" s="1" customFormat="1" ht="21.75" customHeight="1">
      <c r="B195" s="139"/>
      <c r="C195" s="154" t="s">
        <v>359</v>
      </c>
      <c r="D195" s="154" t="s">
        <v>242</v>
      </c>
      <c r="E195" s="155" t="s">
        <v>392</v>
      </c>
      <c r="F195" s="156" t="s">
        <v>393</v>
      </c>
      <c r="G195" s="157" t="s">
        <v>205</v>
      </c>
      <c r="H195" s="158">
        <v>10.198</v>
      </c>
      <c r="I195" s="159"/>
      <c r="J195" s="160">
        <f>ROUND(I195*H195,2)</f>
        <v>0</v>
      </c>
      <c r="K195" s="161"/>
      <c r="L195" s="162"/>
      <c r="M195" s="163" t="s">
        <v>1</v>
      </c>
      <c r="N195" s="164" t="s">
        <v>39</v>
      </c>
      <c r="P195" s="150">
        <f>O195*H195</f>
        <v>0</v>
      </c>
      <c r="Q195" s="150">
        <v>1.34E-2</v>
      </c>
      <c r="R195" s="150">
        <f>Q195*H195</f>
        <v>0.1366532</v>
      </c>
      <c r="S195" s="150">
        <v>0</v>
      </c>
      <c r="T195" s="151">
        <f>S195*H195</f>
        <v>0</v>
      </c>
      <c r="AR195" s="152" t="s">
        <v>295</v>
      </c>
      <c r="AT195" s="152" t="s">
        <v>242</v>
      </c>
      <c r="AU195" s="152" t="s">
        <v>85</v>
      </c>
      <c r="AY195" s="13" t="s">
        <v>157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3" t="s">
        <v>85</v>
      </c>
      <c r="BK195" s="153">
        <f>ROUND(I195*H195,2)</f>
        <v>0</v>
      </c>
      <c r="BL195" s="13" t="s">
        <v>223</v>
      </c>
      <c r="BM195" s="152" t="s">
        <v>394</v>
      </c>
    </row>
    <row r="196" spans="2:65" s="1" customFormat="1" ht="24.2" customHeight="1">
      <c r="B196" s="139"/>
      <c r="C196" s="140" t="s">
        <v>363</v>
      </c>
      <c r="D196" s="140" t="s">
        <v>159</v>
      </c>
      <c r="E196" s="141" t="s">
        <v>396</v>
      </c>
      <c r="F196" s="142" t="s">
        <v>397</v>
      </c>
      <c r="G196" s="143" t="s">
        <v>239</v>
      </c>
      <c r="H196" s="144">
        <v>44.76</v>
      </c>
      <c r="I196" s="145"/>
      <c r="J196" s="146">
        <f>ROUND(I196*H196,2)</f>
        <v>0</v>
      </c>
      <c r="K196" s="147"/>
      <c r="L196" s="28"/>
      <c r="M196" s="148" t="s">
        <v>1</v>
      </c>
      <c r="N196" s="149" t="s">
        <v>39</v>
      </c>
      <c r="P196" s="150">
        <f>O196*H196</f>
        <v>0</v>
      </c>
      <c r="Q196" s="150">
        <v>2.2000000000000001E-4</v>
      </c>
      <c r="R196" s="150">
        <f>Q196*H196</f>
        <v>9.8472000000000004E-3</v>
      </c>
      <c r="S196" s="150">
        <v>0</v>
      </c>
      <c r="T196" s="151">
        <f>S196*H196</f>
        <v>0</v>
      </c>
      <c r="AR196" s="152" t="s">
        <v>223</v>
      </c>
      <c r="AT196" s="152" t="s">
        <v>159</v>
      </c>
      <c r="AU196" s="152" t="s">
        <v>85</v>
      </c>
      <c r="AY196" s="13" t="s">
        <v>157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85</v>
      </c>
      <c r="BK196" s="153">
        <f>ROUND(I196*H196,2)</f>
        <v>0</v>
      </c>
      <c r="BL196" s="13" t="s">
        <v>223</v>
      </c>
      <c r="BM196" s="152" t="s">
        <v>398</v>
      </c>
    </row>
    <row r="197" spans="2:65" s="1" customFormat="1" ht="24.2" customHeight="1">
      <c r="B197" s="139"/>
      <c r="C197" s="154" t="s">
        <v>367</v>
      </c>
      <c r="D197" s="154" t="s">
        <v>242</v>
      </c>
      <c r="E197" s="155" t="s">
        <v>400</v>
      </c>
      <c r="F197" s="156" t="s">
        <v>401</v>
      </c>
      <c r="G197" s="157" t="s">
        <v>205</v>
      </c>
      <c r="H197" s="158">
        <v>8.5909999999999993</v>
      </c>
      <c r="I197" s="159"/>
      <c r="J197" s="160">
        <f>ROUND(I197*H197,2)</f>
        <v>0</v>
      </c>
      <c r="K197" s="161"/>
      <c r="L197" s="162"/>
      <c r="M197" s="163" t="s">
        <v>1</v>
      </c>
      <c r="N197" s="164" t="s">
        <v>39</v>
      </c>
      <c r="P197" s="150">
        <f>O197*H197</f>
        <v>0</v>
      </c>
      <c r="Q197" s="150">
        <v>1.29E-2</v>
      </c>
      <c r="R197" s="150">
        <f>Q197*H197</f>
        <v>0.11082389999999999</v>
      </c>
      <c r="S197" s="150">
        <v>0</v>
      </c>
      <c r="T197" s="151">
        <f>S197*H197</f>
        <v>0</v>
      </c>
      <c r="AR197" s="152" t="s">
        <v>295</v>
      </c>
      <c r="AT197" s="152" t="s">
        <v>242</v>
      </c>
      <c r="AU197" s="152" t="s">
        <v>85</v>
      </c>
      <c r="AY197" s="13" t="s">
        <v>157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85</v>
      </c>
      <c r="BK197" s="153">
        <f>ROUND(I197*H197,2)</f>
        <v>0</v>
      </c>
      <c r="BL197" s="13" t="s">
        <v>223</v>
      </c>
      <c r="BM197" s="152" t="s">
        <v>402</v>
      </c>
    </row>
    <row r="198" spans="2:65" s="11" customFormat="1" ht="22.9" customHeight="1">
      <c r="B198" s="127"/>
      <c r="D198" s="128" t="s">
        <v>72</v>
      </c>
      <c r="E198" s="137" t="s">
        <v>427</v>
      </c>
      <c r="F198" s="137" t="s">
        <v>428</v>
      </c>
      <c r="I198" s="130"/>
      <c r="J198" s="138">
        <f>BK198</f>
        <v>0</v>
      </c>
      <c r="L198" s="127"/>
      <c r="M198" s="132"/>
      <c r="P198" s="133">
        <f>SUM(P199:P202)</f>
        <v>0</v>
      </c>
      <c r="R198" s="133">
        <f>SUM(R199:R202)</f>
        <v>0</v>
      </c>
      <c r="T198" s="134">
        <f>SUM(T199:T202)</f>
        <v>0</v>
      </c>
      <c r="AR198" s="128" t="s">
        <v>85</v>
      </c>
      <c r="AT198" s="135" t="s">
        <v>72</v>
      </c>
      <c r="AU198" s="135" t="s">
        <v>80</v>
      </c>
      <c r="AY198" s="128" t="s">
        <v>157</v>
      </c>
      <c r="BK198" s="136">
        <f>SUM(BK199:BK202)</f>
        <v>0</v>
      </c>
    </row>
    <row r="199" spans="2:65" s="1" customFormat="1" ht="24.2" customHeight="1">
      <c r="B199" s="139"/>
      <c r="C199" s="140" t="s">
        <v>371</v>
      </c>
      <c r="D199" s="140" t="s">
        <v>159</v>
      </c>
      <c r="E199" s="141" t="s">
        <v>430</v>
      </c>
      <c r="F199" s="142" t="s">
        <v>431</v>
      </c>
      <c r="G199" s="143" t="s">
        <v>245</v>
      </c>
      <c r="H199" s="144">
        <v>2</v>
      </c>
      <c r="I199" s="145"/>
      <c r="J199" s="146">
        <f>ROUND(I199*H199,2)</f>
        <v>0</v>
      </c>
      <c r="K199" s="147"/>
      <c r="L199" s="28"/>
      <c r="M199" s="148" t="s">
        <v>1</v>
      </c>
      <c r="N199" s="149" t="s">
        <v>39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223</v>
      </c>
      <c r="AT199" s="152" t="s">
        <v>159</v>
      </c>
      <c r="AU199" s="152" t="s">
        <v>85</v>
      </c>
      <c r="AY199" s="13" t="s">
        <v>157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85</v>
      </c>
      <c r="BK199" s="153">
        <f>ROUND(I199*H199,2)</f>
        <v>0</v>
      </c>
      <c r="BL199" s="13" t="s">
        <v>223</v>
      </c>
      <c r="BM199" s="152" t="s">
        <v>432</v>
      </c>
    </row>
    <row r="200" spans="2:65" s="1" customFormat="1" ht="16.5" customHeight="1">
      <c r="B200" s="139"/>
      <c r="C200" s="140" t="s">
        <v>377</v>
      </c>
      <c r="D200" s="140" t="s">
        <v>159</v>
      </c>
      <c r="E200" s="141" t="s">
        <v>434</v>
      </c>
      <c r="F200" s="142" t="s">
        <v>435</v>
      </c>
      <c r="G200" s="143" t="s">
        <v>436</v>
      </c>
      <c r="H200" s="144">
        <v>19.190000000000001</v>
      </c>
      <c r="I200" s="145"/>
      <c r="J200" s="146">
        <f>ROUND(I200*H200,2)</f>
        <v>0</v>
      </c>
      <c r="K200" s="147"/>
      <c r="L200" s="28"/>
      <c r="M200" s="148" t="s">
        <v>1</v>
      </c>
      <c r="N200" s="149" t="s">
        <v>39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223</v>
      </c>
      <c r="AT200" s="152" t="s">
        <v>159</v>
      </c>
      <c r="AU200" s="152" t="s">
        <v>85</v>
      </c>
      <c r="AY200" s="13" t="s">
        <v>157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85</v>
      </c>
      <c r="BK200" s="153">
        <f>ROUND(I200*H200,2)</f>
        <v>0</v>
      </c>
      <c r="BL200" s="13" t="s">
        <v>223</v>
      </c>
      <c r="BM200" s="152" t="s">
        <v>437</v>
      </c>
    </row>
    <row r="201" spans="2:65" s="1" customFormat="1" ht="37.9" customHeight="1">
      <c r="B201" s="139"/>
      <c r="C201" s="140" t="s">
        <v>381</v>
      </c>
      <c r="D201" s="140" t="s">
        <v>159</v>
      </c>
      <c r="E201" s="141" t="s">
        <v>439</v>
      </c>
      <c r="F201" s="142" t="s">
        <v>1220</v>
      </c>
      <c r="G201" s="143" t="s">
        <v>436</v>
      </c>
      <c r="H201" s="144">
        <v>6.7</v>
      </c>
      <c r="I201" s="145"/>
      <c r="J201" s="146">
        <f>ROUND(I201*H201,2)</f>
        <v>0</v>
      </c>
      <c r="K201" s="147"/>
      <c r="L201" s="28"/>
      <c r="M201" s="148" t="s">
        <v>1</v>
      </c>
      <c r="N201" s="149" t="s">
        <v>39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223</v>
      </c>
      <c r="AT201" s="152" t="s">
        <v>159</v>
      </c>
      <c r="AU201" s="152" t="s">
        <v>85</v>
      </c>
      <c r="AY201" s="13" t="s">
        <v>157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3" t="s">
        <v>85</v>
      </c>
      <c r="BK201" s="153">
        <f>ROUND(I201*H201,2)</f>
        <v>0</v>
      </c>
      <c r="BL201" s="13" t="s">
        <v>223</v>
      </c>
      <c r="BM201" s="152" t="s">
        <v>441</v>
      </c>
    </row>
    <row r="202" spans="2:65" s="1" customFormat="1" ht="37.9" customHeight="1">
      <c r="B202" s="139"/>
      <c r="C202" s="140" t="s">
        <v>387</v>
      </c>
      <c r="D202" s="140" t="s">
        <v>159</v>
      </c>
      <c r="E202" s="141" t="s">
        <v>1221</v>
      </c>
      <c r="F202" s="142" t="s">
        <v>1222</v>
      </c>
      <c r="G202" s="143" t="s">
        <v>436</v>
      </c>
      <c r="H202" s="144">
        <v>1.6</v>
      </c>
      <c r="I202" s="145"/>
      <c r="J202" s="146">
        <f>ROUND(I202*H202,2)</f>
        <v>0</v>
      </c>
      <c r="K202" s="147"/>
      <c r="L202" s="28"/>
      <c r="M202" s="166" t="s">
        <v>1</v>
      </c>
      <c r="N202" s="167" t="s">
        <v>39</v>
      </c>
      <c r="O202" s="168"/>
      <c r="P202" s="169">
        <f>O202*H202</f>
        <v>0</v>
      </c>
      <c r="Q202" s="169">
        <v>0</v>
      </c>
      <c r="R202" s="169">
        <f>Q202*H202</f>
        <v>0</v>
      </c>
      <c r="S202" s="169">
        <v>0</v>
      </c>
      <c r="T202" s="170">
        <f>S202*H202</f>
        <v>0</v>
      </c>
      <c r="AR202" s="152" t="s">
        <v>223</v>
      </c>
      <c r="AT202" s="152" t="s">
        <v>159</v>
      </c>
      <c r="AU202" s="152" t="s">
        <v>85</v>
      </c>
      <c r="AY202" s="13" t="s">
        <v>157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85</v>
      </c>
      <c r="BK202" s="153">
        <f>ROUND(I202*H202,2)</f>
        <v>0</v>
      </c>
      <c r="BL202" s="13" t="s">
        <v>223</v>
      </c>
      <c r="BM202" s="152" t="s">
        <v>1223</v>
      </c>
    </row>
    <row r="203" spans="2:65" s="1" customFormat="1" ht="6.95" customHeight="1">
      <c r="B203" s="43"/>
      <c r="C203" s="44"/>
      <c r="D203" s="44"/>
      <c r="E203" s="44"/>
      <c r="F203" s="44"/>
      <c r="G203" s="44"/>
      <c r="H203" s="44"/>
      <c r="I203" s="44"/>
      <c r="J203" s="44"/>
      <c r="K203" s="44"/>
      <c r="L203" s="28"/>
    </row>
  </sheetData>
  <autoFilter ref="C136:K202" xr:uid="{00000000-0009-0000-0000-000006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5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ht="12.75">
      <c r="B8" s="16"/>
      <c r="D8" s="23" t="s">
        <v>116</v>
      </c>
      <c r="L8" s="16"/>
    </row>
    <row r="9" spans="2:46" ht="16.5" customHeight="1">
      <c r="B9" s="16"/>
      <c r="E9" s="218" t="s">
        <v>1216</v>
      </c>
      <c r="F9" s="182"/>
      <c r="G9" s="182"/>
      <c r="H9" s="182"/>
      <c r="L9" s="16"/>
    </row>
    <row r="10" spans="2:46" ht="12" customHeight="1">
      <c r="B10" s="16"/>
      <c r="D10" s="23" t="s">
        <v>118</v>
      </c>
      <c r="L10" s="16"/>
    </row>
    <row r="11" spans="2:46" s="1" customFormat="1" ht="16.5" customHeight="1">
      <c r="B11" s="28"/>
      <c r="E11" s="215" t="s">
        <v>119</v>
      </c>
      <c r="F11" s="220"/>
      <c r="G11" s="220"/>
      <c r="H11" s="220"/>
      <c r="L11" s="28"/>
    </row>
    <row r="12" spans="2:46" s="1" customFormat="1" ht="12" customHeight="1">
      <c r="B12" s="28"/>
      <c r="D12" s="23" t="s">
        <v>120</v>
      </c>
      <c r="L12" s="28"/>
    </row>
    <row r="13" spans="2:46" s="1" customFormat="1" ht="16.5" customHeight="1">
      <c r="B13" s="28"/>
      <c r="E13" s="176" t="s">
        <v>448</v>
      </c>
      <c r="F13" s="220"/>
      <c r="G13" s="220"/>
      <c r="H13" s="220"/>
      <c r="L13" s="28"/>
    </row>
    <row r="14" spans="2:46" s="1" customFormat="1" ht="11.25">
      <c r="B14" s="28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Vyplň údaj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1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tr">
        <f>IF('Rekapitulácia stavby'!AN16="","",'Rekapitulácia stavby'!AN16)</f>
        <v/>
      </c>
      <c r="L24" s="28"/>
    </row>
    <row r="25" spans="2:12" s="1" customFormat="1" ht="18" customHeight="1">
      <c r="B25" s="28"/>
      <c r="E25" s="21" t="str">
        <f>IF('Rekapitulácia stavby'!E17="","",'Rekapitulácia stavby'!E17)</f>
        <v xml:space="preserve"> </v>
      </c>
      <c r="I25" s="23" t="s">
        <v>25</v>
      </c>
      <c r="J25" s="21" t="str">
        <f>IF('Rekapitulácia stavby'!AN17="","",'Rekapitulácia stavby'!AN17)</f>
        <v/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32</v>
      </c>
      <c r="L30" s="28"/>
    </row>
    <row r="31" spans="2:12" s="7" customFormat="1" ht="16.5" customHeight="1">
      <c r="B31" s="93"/>
      <c r="E31" s="186" t="s">
        <v>1</v>
      </c>
      <c r="F31" s="186"/>
      <c r="G31" s="186"/>
      <c r="H31" s="186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33</v>
      </c>
      <c r="J34" s="65">
        <f>ROUND(J144,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45" customHeight="1">
      <c r="B37" s="28"/>
      <c r="D37" s="54" t="s">
        <v>37</v>
      </c>
      <c r="E37" s="33" t="s">
        <v>38</v>
      </c>
      <c r="F37" s="95">
        <f>ROUND((SUM(BE144:BE256)),  2)</f>
        <v>0</v>
      </c>
      <c r="G37" s="96"/>
      <c r="H37" s="96"/>
      <c r="I37" s="97">
        <v>0.23</v>
      </c>
      <c r="J37" s="95">
        <f>ROUND(((SUM(BE144:BE256))*I37),  2)</f>
        <v>0</v>
      </c>
      <c r="L37" s="28"/>
    </row>
    <row r="38" spans="2:12" s="1" customFormat="1" ht="14.45" customHeight="1">
      <c r="B38" s="28"/>
      <c r="E38" s="33" t="s">
        <v>39</v>
      </c>
      <c r="F38" s="84">
        <f>ROUND((SUM(BF144:BF256)),  2)</f>
        <v>0</v>
      </c>
      <c r="I38" s="98">
        <v>0.23</v>
      </c>
      <c r="J38" s="84">
        <f>ROUND(((SUM(BF144:BF256))*I38),  2)</f>
        <v>0</v>
      </c>
      <c r="L38" s="28"/>
    </row>
    <row r="39" spans="2:12" s="1" customFormat="1" ht="14.45" hidden="1" customHeight="1">
      <c r="B39" s="28"/>
      <c r="E39" s="23" t="s">
        <v>40</v>
      </c>
      <c r="F39" s="84">
        <f>ROUND((SUM(BG144:BG256)),  2)</f>
        <v>0</v>
      </c>
      <c r="I39" s="98">
        <v>0.23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41</v>
      </c>
      <c r="F40" s="84">
        <f>ROUND((SUM(BH144:BH256)),  2)</f>
        <v>0</v>
      </c>
      <c r="I40" s="98">
        <v>0.23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42</v>
      </c>
      <c r="F41" s="95">
        <f>ROUND((SUM(BI144:BI256)),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12" ht="12" customHeight="1">
      <c r="B86" s="16"/>
      <c r="C86" s="23" t="s">
        <v>116</v>
      </c>
      <c r="L86" s="16"/>
    </row>
    <row r="87" spans="2:12" ht="16.5" customHeight="1">
      <c r="B87" s="16"/>
      <c r="E87" s="218" t="s">
        <v>1216</v>
      </c>
      <c r="F87" s="182"/>
      <c r="G87" s="182"/>
      <c r="H87" s="182"/>
      <c r="L87" s="16"/>
    </row>
    <row r="88" spans="2:12" ht="12" customHeight="1">
      <c r="B88" s="16"/>
      <c r="C88" s="23" t="s">
        <v>118</v>
      </c>
      <c r="L88" s="16"/>
    </row>
    <row r="89" spans="2:12" s="1" customFormat="1" ht="16.5" customHeight="1">
      <c r="B89" s="28"/>
      <c r="E89" s="215" t="s">
        <v>119</v>
      </c>
      <c r="F89" s="220"/>
      <c r="G89" s="220"/>
      <c r="H89" s="220"/>
      <c r="L89" s="28"/>
    </row>
    <row r="90" spans="2:12" s="1" customFormat="1" ht="12" customHeight="1">
      <c r="B90" s="28"/>
      <c r="C90" s="23" t="s">
        <v>120</v>
      </c>
      <c r="L90" s="28"/>
    </row>
    <row r="91" spans="2:12" s="1" customFormat="1" ht="16.5" customHeight="1">
      <c r="B91" s="28"/>
      <c r="E91" s="176" t="str">
        <f>E13</f>
        <v>01.2 - Interiér a búracie práce</v>
      </c>
      <c r="F91" s="220"/>
      <c r="G91" s="220"/>
      <c r="H91" s="220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19</v>
      </c>
      <c r="F93" s="21" t="str">
        <f>F16</f>
        <v>Kolárovo</v>
      </c>
      <c r="I93" s="23" t="s">
        <v>21</v>
      </c>
      <c r="J93" s="51" t="str">
        <f>IF(J16="","",J16)</f>
        <v>Vyplň údaj</v>
      </c>
      <c r="L93" s="28"/>
    </row>
    <row r="94" spans="2:12" s="1" customFormat="1" ht="6.95" customHeight="1">
      <c r="B94" s="28"/>
      <c r="L94" s="28"/>
    </row>
    <row r="95" spans="2:12" s="1" customFormat="1" ht="15.2" customHeight="1">
      <c r="B95" s="28"/>
      <c r="C95" s="23" t="s">
        <v>22</v>
      </c>
      <c r="F95" s="21" t="str">
        <f>E19</f>
        <v>Futbalový klub Kolárovo</v>
      </c>
      <c r="I95" s="23" t="s">
        <v>28</v>
      </c>
      <c r="J95" s="26" t="str">
        <f>E25</f>
        <v xml:space="preserve"> </v>
      </c>
      <c r="L95" s="28"/>
    </row>
    <row r="96" spans="2:12" s="1" customFormat="1" ht="15.2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125</v>
      </c>
      <c r="J100" s="65">
        <f>J144</f>
        <v>0</v>
      </c>
      <c r="L100" s="28"/>
      <c r="AU100" s="13" t="s">
        <v>126</v>
      </c>
    </row>
    <row r="101" spans="2:47" s="8" customFormat="1" ht="24.95" customHeight="1">
      <c r="B101" s="110"/>
      <c r="D101" s="111" t="s">
        <v>127</v>
      </c>
      <c r="E101" s="112"/>
      <c r="F101" s="112"/>
      <c r="G101" s="112"/>
      <c r="H101" s="112"/>
      <c r="I101" s="112"/>
      <c r="J101" s="113">
        <f>J145</f>
        <v>0</v>
      </c>
      <c r="L101" s="110"/>
    </row>
    <row r="102" spans="2:47" s="9" customFormat="1" ht="19.899999999999999" customHeight="1">
      <c r="B102" s="114"/>
      <c r="D102" s="115" t="s">
        <v>130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47" s="9" customFormat="1" ht="19.899999999999999" customHeight="1">
      <c r="B103" s="114"/>
      <c r="D103" s="115" t="s">
        <v>131</v>
      </c>
      <c r="E103" s="116"/>
      <c r="F103" s="116"/>
      <c r="G103" s="116"/>
      <c r="H103" s="116"/>
      <c r="I103" s="116"/>
      <c r="J103" s="117">
        <f>J153</f>
        <v>0</v>
      </c>
      <c r="L103" s="114"/>
    </row>
    <row r="104" spans="2:47" s="9" customFormat="1" ht="19.899999999999999" customHeight="1">
      <c r="B104" s="114"/>
      <c r="D104" s="115" t="s">
        <v>132</v>
      </c>
      <c r="E104" s="116"/>
      <c r="F104" s="116"/>
      <c r="G104" s="116"/>
      <c r="H104" s="116"/>
      <c r="I104" s="116"/>
      <c r="J104" s="117">
        <f>J166</f>
        <v>0</v>
      </c>
      <c r="L104" s="114"/>
    </row>
    <row r="105" spans="2:47" s="9" customFormat="1" ht="19.899999999999999" customHeight="1">
      <c r="B105" s="114"/>
      <c r="D105" s="115" t="s">
        <v>133</v>
      </c>
      <c r="E105" s="116"/>
      <c r="F105" s="116"/>
      <c r="G105" s="116"/>
      <c r="H105" s="116"/>
      <c r="I105" s="116"/>
      <c r="J105" s="117">
        <f>J189</f>
        <v>0</v>
      </c>
      <c r="L105" s="114"/>
    </row>
    <row r="106" spans="2:47" s="8" customFormat="1" ht="24.95" customHeight="1">
      <c r="B106" s="110"/>
      <c r="D106" s="111" t="s">
        <v>134</v>
      </c>
      <c r="E106" s="112"/>
      <c r="F106" s="112"/>
      <c r="G106" s="112"/>
      <c r="H106" s="112"/>
      <c r="I106" s="112"/>
      <c r="J106" s="113">
        <f>J191</f>
        <v>0</v>
      </c>
      <c r="L106" s="110"/>
    </row>
    <row r="107" spans="2:47" s="9" customFormat="1" ht="19.899999999999999" customHeight="1">
      <c r="B107" s="114"/>
      <c r="D107" s="115" t="s">
        <v>135</v>
      </c>
      <c r="E107" s="116"/>
      <c r="F107" s="116"/>
      <c r="G107" s="116"/>
      <c r="H107" s="116"/>
      <c r="I107" s="116"/>
      <c r="J107" s="117">
        <f>J192</f>
        <v>0</v>
      </c>
      <c r="L107" s="114"/>
    </row>
    <row r="108" spans="2:47" s="9" customFormat="1" ht="19.899999999999999" customHeight="1">
      <c r="B108" s="114"/>
      <c r="D108" s="115" t="s">
        <v>1224</v>
      </c>
      <c r="E108" s="116"/>
      <c r="F108" s="116"/>
      <c r="G108" s="116"/>
      <c r="H108" s="116"/>
      <c r="I108" s="116"/>
      <c r="J108" s="117">
        <f>J201</f>
        <v>0</v>
      </c>
      <c r="L108" s="114"/>
    </row>
    <row r="109" spans="2:47" s="9" customFormat="1" ht="19.899999999999999" customHeight="1">
      <c r="B109" s="114"/>
      <c r="D109" s="115" t="s">
        <v>449</v>
      </c>
      <c r="E109" s="116"/>
      <c r="F109" s="116"/>
      <c r="G109" s="116"/>
      <c r="H109" s="116"/>
      <c r="I109" s="116"/>
      <c r="J109" s="117">
        <f>J205</f>
        <v>0</v>
      </c>
      <c r="L109" s="114"/>
    </row>
    <row r="110" spans="2:47" s="9" customFormat="1" ht="19.899999999999999" customHeight="1">
      <c r="B110" s="114"/>
      <c r="D110" s="115" t="s">
        <v>136</v>
      </c>
      <c r="E110" s="116"/>
      <c r="F110" s="116"/>
      <c r="G110" s="116"/>
      <c r="H110" s="116"/>
      <c r="I110" s="116"/>
      <c r="J110" s="117">
        <f>J209</f>
        <v>0</v>
      </c>
      <c r="L110" s="114"/>
    </row>
    <row r="111" spans="2:47" s="9" customFormat="1" ht="19.899999999999999" customHeight="1">
      <c r="B111" s="114"/>
      <c r="D111" s="115" t="s">
        <v>137</v>
      </c>
      <c r="E111" s="116"/>
      <c r="F111" s="116"/>
      <c r="G111" s="116"/>
      <c r="H111" s="116"/>
      <c r="I111" s="116"/>
      <c r="J111" s="117">
        <f>J212</f>
        <v>0</v>
      </c>
      <c r="L111" s="114"/>
    </row>
    <row r="112" spans="2:47" s="9" customFormat="1" ht="19.899999999999999" customHeight="1">
      <c r="B112" s="114"/>
      <c r="D112" s="115" t="s">
        <v>138</v>
      </c>
      <c r="E112" s="116"/>
      <c r="F112" s="116"/>
      <c r="G112" s="116"/>
      <c r="H112" s="116"/>
      <c r="I112" s="116"/>
      <c r="J112" s="117">
        <f>J216</f>
        <v>0</v>
      </c>
      <c r="L112" s="114"/>
    </row>
    <row r="113" spans="2:12" s="9" customFormat="1" ht="19.899999999999999" customHeight="1">
      <c r="B113" s="114"/>
      <c r="D113" s="115" t="s">
        <v>140</v>
      </c>
      <c r="E113" s="116"/>
      <c r="F113" s="116"/>
      <c r="G113" s="116"/>
      <c r="H113" s="116"/>
      <c r="I113" s="116"/>
      <c r="J113" s="117">
        <f>J221</f>
        <v>0</v>
      </c>
      <c r="L113" s="114"/>
    </row>
    <row r="114" spans="2:12" s="9" customFormat="1" ht="19.899999999999999" customHeight="1">
      <c r="B114" s="114"/>
      <c r="D114" s="115" t="s">
        <v>141</v>
      </c>
      <c r="E114" s="116"/>
      <c r="F114" s="116"/>
      <c r="G114" s="116"/>
      <c r="H114" s="116"/>
      <c r="I114" s="116"/>
      <c r="J114" s="117">
        <f>J227</f>
        <v>0</v>
      </c>
      <c r="L114" s="114"/>
    </row>
    <row r="115" spans="2:12" s="9" customFormat="1" ht="19.899999999999999" customHeight="1">
      <c r="B115" s="114"/>
      <c r="D115" s="115" t="s">
        <v>450</v>
      </c>
      <c r="E115" s="116"/>
      <c r="F115" s="116"/>
      <c r="G115" s="116"/>
      <c r="H115" s="116"/>
      <c r="I115" s="116"/>
      <c r="J115" s="117">
        <f>J232</f>
        <v>0</v>
      </c>
      <c r="L115" s="114"/>
    </row>
    <row r="116" spans="2:12" s="9" customFormat="1" ht="19.899999999999999" customHeight="1">
      <c r="B116" s="114"/>
      <c r="D116" s="115" t="s">
        <v>1225</v>
      </c>
      <c r="E116" s="116"/>
      <c r="F116" s="116"/>
      <c r="G116" s="116"/>
      <c r="H116" s="116"/>
      <c r="I116" s="116"/>
      <c r="J116" s="117">
        <f>J237</f>
        <v>0</v>
      </c>
      <c r="L116" s="114"/>
    </row>
    <row r="117" spans="2:12" s="9" customFormat="1" ht="19.899999999999999" customHeight="1">
      <c r="B117" s="114"/>
      <c r="D117" s="115" t="s">
        <v>1226</v>
      </c>
      <c r="E117" s="116"/>
      <c r="F117" s="116"/>
      <c r="G117" s="116"/>
      <c r="H117" s="116"/>
      <c r="I117" s="116"/>
      <c r="J117" s="117">
        <f>J245</f>
        <v>0</v>
      </c>
      <c r="L117" s="114"/>
    </row>
    <row r="118" spans="2:12" s="9" customFormat="1" ht="19.899999999999999" customHeight="1">
      <c r="B118" s="114"/>
      <c r="D118" s="115" t="s">
        <v>451</v>
      </c>
      <c r="E118" s="116"/>
      <c r="F118" s="116"/>
      <c r="G118" s="116"/>
      <c r="H118" s="116"/>
      <c r="I118" s="116"/>
      <c r="J118" s="117">
        <f>J248</f>
        <v>0</v>
      </c>
      <c r="L118" s="114"/>
    </row>
    <row r="119" spans="2:12" s="9" customFormat="1" ht="19.899999999999999" customHeight="1">
      <c r="B119" s="114"/>
      <c r="D119" s="115" t="s">
        <v>452</v>
      </c>
      <c r="E119" s="116"/>
      <c r="F119" s="116"/>
      <c r="G119" s="116"/>
      <c r="H119" s="116"/>
      <c r="I119" s="116"/>
      <c r="J119" s="117">
        <f>J252</f>
        <v>0</v>
      </c>
      <c r="L119" s="114"/>
    </row>
    <row r="120" spans="2:12" s="9" customFormat="1" ht="19.899999999999999" customHeight="1">
      <c r="B120" s="114"/>
      <c r="D120" s="115" t="s">
        <v>453</v>
      </c>
      <c r="E120" s="116"/>
      <c r="F120" s="116"/>
      <c r="G120" s="116"/>
      <c r="H120" s="116"/>
      <c r="I120" s="116"/>
      <c r="J120" s="117">
        <f>J254</f>
        <v>0</v>
      </c>
      <c r="L120" s="114"/>
    </row>
    <row r="121" spans="2:12" s="1" customFormat="1" ht="21.75" customHeight="1">
      <c r="B121" s="28"/>
      <c r="L121" s="28"/>
    </row>
    <row r="122" spans="2:12" s="1" customFormat="1" ht="6.95" customHeight="1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28"/>
    </row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28"/>
    </row>
    <row r="127" spans="2:12" s="1" customFormat="1" ht="24.95" customHeight="1">
      <c r="B127" s="28"/>
      <c r="C127" s="17" t="s">
        <v>143</v>
      </c>
      <c r="L127" s="28"/>
    </row>
    <row r="128" spans="2:12" s="1" customFormat="1" ht="6.95" customHeight="1">
      <c r="B128" s="28"/>
      <c r="L128" s="28"/>
    </row>
    <row r="129" spans="2:63" s="1" customFormat="1" ht="12" customHeight="1">
      <c r="B129" s="28"/>
      <c r="C129" s="23" t="s">
        <v>15</v>
      </c>
      <c r="L129" s="28"/>
    </row>
    <row r="130" spans="2:63" s="1" customFormat="1" ht="26.25" customHeight="1">
      <c r="B130" s="28"/>
      <c r="E130" s="218" t="str">
        <f>E7</f>
        <v>Zníženie energetickej náročnosti a rekonštrukcia budov športového areálu</v>
      </c>
      <c r="F130" s="219"/>
      <c r="G130" s="219"/>
      <c r="H130" s="219"/>
      <c r="L130" s="28"/>
    </row>
    <row r="131" spans="2:63" ht="12" customHeight="1">
      <c r="B131" s="16"/>
      <c r="C131" s="23" t="s">
        <v>116</v>
      </c>
      <c r="L131" s="16"/>
    </row>
    <row r="132" spans="2:63" ht="16.5" customHeight="1">
      <c r="B132" s="16"/>
      <c r="E132" s="218" t="s">
        <v>1216</v>
      </c>
      <c r="F132" s="182"/>
      <c r="G132" s="182"/>
      <c r="H132" s="182"/>
      <c r="L132" s="16"/>
    </row>
    <row r="133" spans="2:63" ht="12" customHeight="1">
      <c r="B133" s="16"/>
      <c r="C133" s="23" t="s">
        <v>118</v>
      </c>
      <c r="L133" s="16"/>
    </row>
    <row r="134" spans="2:63" s="1" customFormat="1" ht="16.5" customHeight="1">
      <c r="B134" s="28"/>
      <c r="E134" s="215" t="s">
        <v>119</v>
      </c>
      <c r="F134" s="220"/>
      <c r="G134" s="220"/>
      <c r="H134" s="220"/>
      <c r="L134" s="28"/>
    </row>
    <row r="135" spans="2:63" s="1" customFormat="1" ht="12" customHeight="1">
      <c r="B135" s="28"/>
      <c r="C135" s="23" t="s">
        <v>120</v>
      </c>
      <c r="L135" s="28"/>
    </row>
    <row r="136" spans="2:63" s="1" customFormat="1" ht="16.5" customHeight="1">
      <c r="B136" s="28"/>
      <c r="E136" s="176" t="str">
        <f>E13</f>
        <v>01.2 - Interiér a búracie práce</v>
      </c>
      <c r="F136" s="220"/>
      <c r="G136" s="220"/>
      <c r="H136" s="220"/>
      <c r="L136" s="28"/>
    </row>
    <row r="137" spans="2:63" s="1" customFormat="1" ht="6.95" customHeight="1">
      <c r="B137" s="28"/>
      <c r="L137" s="28"/>
    </row>
    <row r="138" spans="2:63" s="1" customFormat="1" ht="12" customHeight="1">
      <c r="B138" s="28"/>
      <c r="C138" s="23" t="s">
        <v>19</v>
      </c>
      <c r="F138" s="21" t="str">
        <f>F16</f>
        <v>Kolárovo</v>
      </c>
      <c r="I138" s="23" t="s">
        <v>21</v>
      </c>
      <c r="J138" s="51" t="str">
        <f>IF(J16="","",J16)</f>
        <v>Vyplň údaj</v>
      </c>
      <c r="L138" s="28"/>
    </row>
    <row r="139" spans="2:63" s="1" customFormat="1" ht="6.95" customHeight="1">
      <c r="B139" s="28"/>
      <c r="L139" s="28"/>
    </row>
    <row r="140" spans="2:63" s="1" customFormat="1" ht="15.2" customHeight="1">
      <c r="B140" s="28"/>
      <c r="C140" s="23" t="s">
        <v>22</v>
      </c>
      <c r="F140" s="21" t="str">
        <f>E19</f>
        <v>Futbalový klub Kolárovo</v>
      </c>
      <c r="I140" s="23" t="s">
        <v>28</v>
      </c>
      <c r="J140" s="26" t="str">
        <f>E25</f>
        <v xml:space="preserve"> </v>
      </c>
      <c r="L140" s="28"/>
    </row>
    <row r="141" spans="2:63" s="1" customFormat="1" ht="15.2" customHeight="1">
      <c r="B141" s="28"/>
      <c r="C141" s="23" t="s">
        <v>26</v>
      </c>
      <c r="F141" s="21" t="str">
        <f>IF(E22="","",E22)</f>
        <v>Vyplň údaj</v>
      </c>
      <c r="I141" s="23" t="s">
        <v>31</v>
      </c>
      <c r="J141" s="26" t="str">
        <f>E28</f>
        <v xml:space="preserve"> </v>
      </c>
      <c r="L141" s="28"/>
    </row>
    <row r="142" spans="2:63" s="1" customFormat="1" ht="10.35" customHeight="1">
      <c r="B142" s="28"/>
      <c r="L142" s="28"/>
    </row>
    <row r="143" spans="2:63" s="10" customFormat="1" ht="29.25" customHeight="1">
      <c r="B143" s="118"/>
      <c r="C143" s="119" t="s">
        <v>144</v>
      </c>
      <c r="D143" s="120" t="s">
        <v>58</v>
      </c>
      <c r="E143" s="120" t="s">
        <v>54</v>
      </c>
      <c r="F143" s="120" t="s">
        <v>55</v>
      </c>
      <c r="G143" s="120" t="s">
        <v>145</v>
      </c>
      <c r="H143" s="120" t="s">
        <v>146</v>
      </c>
      <c r="I143" s="120" t="s">
        <v>147</v>
      </c>
      <c r="J143" s="121" t="s">
        <v>124</v>
      </c>
      <c r="K143" s="122" t="s">
        <v>148</v>
      </c>
      <c r="L143" s="118"/>
      <c r="M143" s="58" t="s">
        <v>1</v>
      </c>
      <c r="N143" s="59" t="s">
        <v>37</v>
      </c>
      <c r="O143" s="59" t="s">
        <v>149</v>
      </c>
      <c r="P143" s="59" t="s">
        <v>150</v>
      </c>
      <c r="Q143" s="59" t="s">
        <v>151</v>
      </c>
      <c r="R143" s="59" t="s">
        <v>152</v>
      </c>
      <c r="S143" s="59" t="s">
        <v>153</v>
      </c>
      <c r="T143" s="60" t="s">
        <v>154</v>
      </c>
    </row>
    <row r="144" spans="2:63" s="1" customFormat="1" ht="22.9" customHeight="1">
      <c r="B144" s="28"/>
      <c r="C144" s="63" t="s">
        <v>125</v>
      </c>
      <c r="J144" s="123">
        <f>BK144</f>
        <v>0</v>
      </c>
      <c r="L144" s="28"/>
      <c r="M144" s="61"/>
      <c r="N144" s="52"/>
      <c r="O144" s="52"/>
      <c r="P144" s="124">
        <f>P145+P191</f>
        <v>0</v>
      </c>
      <c r="Q144" s="52"/>
      <c r="R144" s="124">
        <f>R145+R191</f>
        <v>40.532439170700002</v>
      </c>
      <c r="S144" s="52"/>
      <c r="T144" s="125">
        <f>T145+T191</f>
        <v>52.528603199999999</v>
      </c>
      <c r="AT144" s="13" t="s">
        <v>72</v>
      </c>
      <c r="AU144" s="13" t="s">
        <v>126</v>
      </c>
      <c r="BK144" s="126">
        <f>BK145+BK191</f>
        <v>0</v>
      </c>
    </row>
    <row r="145" spans="2:65" s="11" customFormat="1" ht="25.9" customHeight="1">
      <c r="B145" s="127"/>
      <c r="D145" s="128" t="s">
        <v>72</v>
      </c>
      <c r="E145" s="129" t="s">
        <v>155</v>
      </c>
      <c r="F145" s="129" t="s">
        <v>156</v>
      </c>
      <c r="I145" s="130"/>
      <c r="J145" s="131">
        <f>BK145</f>
        <v>0</v>
      </c>
      <c r="L145" s="127"/>
      <c r="M145" s="132"/>
      <c r="P145" s="133">
        <f>P146+P153+P166+P189</f>
        <v>0</v>
      </c>
      <c r="R145" s="133">
        <f>R146+R153+R166+R189</f>
        <v>33.161124510100002</v>
      </c>
      <c r="T145" s="134">
        <f>T146+T153+T166+T189</f>
        <v>50.777372</v>
      </c>
      <c r="AR145" s="128" t="s">
        <v>80</v>
      </c>
      <c r="AT145" s="135" t="s">
        <v>72</v>
      </c>
      <c r="AU145" s="135" t="s">
        <v>73</v>
      </c>
      <c r="AY145" s="128" t="s">
        <v>157</v>
      </c>
      <c r="BK145" s="136">
        <f>BK146+BK153+BK166+BK189</f>
        <v>0</v>
      </c>
    </row>
    <row r="146" spans="2:65" s="11" customFormat="1" ht="22.9" customHeight="1">
      <c r="B146" s="127"/>
      <c r="D146" s="128" t="s">
        <v>72</v>
      </c>
      <c r="E146" s="137" t="s">
        <v>90</v>
      </c>
      <c r="F146" s="137" t="s">
        <v>196</v>
      </c>
      <c r="I146" s="130"/>
      <c r="J146" s="138">
        <f>BK146</f>
        <v>0</v>
      </c>
      <c r="L146" s="127"/>
      <c r="M146" s="132"/>
      <c r="P146" s="133">
        <f>SUM(P147:P152)</f>
        <v>0</v>
      </c>
      <c r="R146" s="133">
        <f>SUM(R147:R152)</f>
        <v>2.508108343</v>
      </c>
      <c r="T146" s="134">
        <f>SUM(T147:T152)</f>
        <v>0</v>
      </c>
      <c r="AR146" s="128" t="s">
        <v>80</v>
      </c>
      <c r="AT146" s="135" t="s">
        <v>72</v>
      </c>
      <c r="AU146" s="135" t="s">
        <v>80</v>
      </c>
      <c r="AY146" s="128" t="s">
        <v>157</v>
      </c>
      <c r="BK146" s="136">
        <f>SUM(BK147:BK152)</f>
        <v>0</v>
      </c>
    </row>
    <row r="147" spans="2:65" s="1" customFormat="1" ht="33" customHeight="1">
      <c r="B147" s="139"/>
      <c r="C147" s="140" t="s">
        <v>80</v>
      </c>
      <c r="D147" s="140" t="s">
        <v>159</v>
      </c>
      <c r="E147" s="141" t="s">
        <v>469</v>
      </c>
      <c r="F147" s="142" t="s">
        <v>470</v>
      </c>
      <c r="G147" s="143" t="s">
        <v>162</v>
      </c>
      <c r="H147" s="144">
        <v>0.49099999999999999</v>
      </c>
      <c r="I147" s="145"/>
      <c r="J147" s="146">
        <f t="shared" ref="J147:J152" si="0">ROUND(I147*H147,2)</f>
        <v>0</v>
      </c>
      <c r="K147" s="147"/>
      <c r="L147" s="28"/>
      <c r="M147" s="148" t="s">
        <v>1</v>
      </c>
      <c r="N147" s="149" t="s">
        <v>39</v>
      </c>
      <c r="P147" s="150">
        <f t="shared" ref="P147:P152" si="1">O147*H147</f>
        <v>0</v>
      </c>
      <c r="Q147" s="150">
        <v>1.92736</v>
      </c>
      <c r="R147" s="150">
        <f t="shared" ref="R147:R152" si="2">Q147*H147</f>
        <v>0.94633375999999991</v>
      </c>
      <c r="S147" s="150">
        <v>0</v>
      </c>
      <c r="T147" s="151">
        <f t="shared" ref="T147:T152" si="3">S147*H147</f>
        <v>0</v>
      </c>
      <c r="AR147" s="152" t="s">
        <v>163</v>
      </c>
      <c r="AT147" s="152" t="s">
        <v>159</v>
      </c>
      <c r="AU147" s="152" t="s">
        <v>85</v>
      </c>
      <c r="AY147" s="13" t="s">
        <v>157</v>
      </c>
      <c r="BE147" s="153">
        <f t="shared" ref="BE147:BE152" si="4">IF(N147="základná",J147,0)</f>
        <v>0</v>
      </c>
      <c r="BF147" s="153">
        <f t="shared" ref="BF147:BF152" si="5">IF(N147="znížená",J147,0)</f>
        <v>0</v>
      </c>
      <c r="BG147" s="153">
        <f t="shared" ref="BG147:BG152" si="6">IF(N147="zákl. prenesená",J147,0)</f>
        <v>0</v>
      </c>
      <c r="BH147" s="153">
        <f t="shared" ref="BH147:BH152" si="7">IF(N147="zníž. prenesená",J147,0)</f>
        <v>0</v>
      </c>
      <c r="BI147" s="153">
        <f t="shared" ref="BI147:BI152" si="8">IF(N147="nulová",J147,0)</f>
        <v>0</v>
      </c>
      <c r="BJ147" s="13" t="s">
        <v>85</v>
      </c>
      <c r="BK147" s="153">
        <f t="shared" ref="BK147:BK152" si="9">ROUND(I147*H147,2)</f>
        <v>0</v>
      </c>
      <c r="BL147" s="13" t="s">
        <v>163</v>
      </c>
      <c r="BM147" s="152" t="s">
        <v>471</v>
      </c>
    </row>
    <row r="148" spans="2:65" s="1" customFormat="1" ht="24.2" customHeight="1">
      <c r="B148" s="139"/>
      <c r="C148" s="140" t="s">
        <v>85</v>
      </c>
      <c r="D148" s="140" t="s">
        <v>159</v>
      </c>
      <c r="E148" s="141" t="s">
        <v>475</v>
      </c>
      <c r="F148" s="142" t="s">
        <v>476</v>
      </c>
      <c r="G148" s="143" t="s">
        <v>245</v>
      </c>
      <c r="H148" s="144">
        <v>7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2.60915E-2</v>
      </c>
      <c r="R148" s="150">
        <f t="shared" si="2"/>
        <v>0.18264050000000001</v>
      </c>
      <c r="S148" s="150">
        <v>0</v>
      </c>
      <c r="T148" s="151">
        <f t="shared" si="3"/>
        <v>0</v>
      </c>
      <c r="AR148" s="152" t="s">
        <v>163</v>
      </c>
      <c r="AT148" s="152" t="s">
        <v>159</v>
      </c>
      <c r="AU148" s="152" t="s">
        <v>85</v>
      </c>
      <c r="AY148" s="13" t="s">
        <v>157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85</v>
      </c>
      <c r="BK148" s="153">
        <f t="shared" si="9"/>
        <v>0</v>
      </c>
      <c r="BL148" s="13" t="s">
        <v>163</v>
      </c>
      <c r="BM148" s="152" t="s">
        <v>477</v>
      </c>
    </row>
    <row r="149" spans="2:65" s="1" customFormat="1" ht="33" customHeight="1">
      <c r="B149" s="139"/>
      <c r="C149" s="140" t="s">
        <v>90</v>
      </c>
      <c r="D149" s="140" t="s">
        <v>159</v>
      </c>
      <c r="E149" s="141" t="s">
        <v>481</v>
      </c>
      <c r="F149" s="142" t="s">
        <v>482</v>
      </c>
      <c r="G149" s="143" t="s">
        <v>205</v>
      </c>
      <c r="H149" s="144">
        <v>3.0920000000000001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7.4130000000000001E-2</v>
      </c>
      <c r="R149" s="150">
        <f t="shared" si="2"/>
        <v>0.22920996000000002</v>
      </c>
      <c r="S149" s="150">
        <v>0</v>
      </c>
      <c r="T149" s="151">
        <f t="shared" si="3"/>
        <v>0</v>
      </c>
      <c r="AR149" s="152" t="s">
        <v>163</v>
      </c>
      <c r="AT149" s="152" t="s">
        <v>159</v>
      </c>
      <c r="AU149" s="152" t="s">
        <v>85</v>
      </c>
      <c r="AY149" s="13" t="s">
        <v>157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85</v>
      </c>
      <c r="BK149" s="153">
        <f t="shared" si="9"/>
        <v>0</v>
      </c>
      <c r="BL149" s="13" t="s">
        <v>163</v>
      </c>
      <c r="BM149" s="152" t="s">
        <v>483</v>
      </c>
    </row>
    <row r="150" spans="2:65" s="1" customFormat="1" ht="33" customHeight="1">
      <c r="B150" s="139"/>
      <c r="C150" s="140" t="s">
        <v>163</v>
      </c>
      <c r="D150" s="140" t="s">
        <v>159</v>
      </c>
      <c r="E150" s="141" t="s">
        <v>484</v>
      </c>
      <c r="F150" s="142" t="s">
        <v>485</v>
      </c>
      <c r="G150" s="143" t="s">
        <v>205</v>
      </c>
      <c r="H150" s="144">
        <v>10.314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0.11114449999999999</v>
      </c>
      <c r="R150" s="150">
        <f t="shared" si="2"/>
        <v>1.146344373</v>
      </c>
      <c r="S150" s="150">
        <v>0</v>
      </c>
      <c r="T150" s="151">
        <f t="shared" si="3"/>
        <v>0</v>
      </c>
      <c r="AR150" s="152" t="s">
        <v>163</v>
      </c>
      <c r="AT150" s="152" t="s">
        <v>159</v>
      </c>
      <c r="AU150" s="152" t="s">
        <v>85</v>
      </c>
      <c r="AY150" s="13" t="s">
        <v>157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85</v>
      </c>
      <c r="BK150" s="153">
        <f t="shared" si="9"/>
        <v>0</v>
      </c>
      <c r="BL150" s="13" t="s">
        <v>163</v>
      </c>
      <c r="BM150" s="152" t="s">
        <v>486</v>
      </c>
    </row>
    <row r="151" spans="2:65" s="1" customFormat="1" ht="33" customHeight="1">
      <c r="B151" s="139"/>
      <c r="C151" s="140" t="s">
        <v>174</v>
      </c>
      <c r="D151" s="140" t="s">
        <v>159</v>
      </c>
      <c r="E151" s="141" t="s">
        <v>487</v>
      </c>
      <c r="F151" s="142" t="s">
        <v>488</v>
      </c>
      <c r="G151" s="143" t="s">
        <v>239</v>
      </c>
      <c r="H151" s="144">
        <v>13.5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2.1000000000000001E-4</v>
      </c>
      <c r="R151" s="150">
        <f t="shared" si="2"/>
        <v>2.8350000000000003E-3</v>
      </c>
      <c r="S151" s="150">
        <v>0</v>
      </c>
      <c r="T151" s="151">
        <f t="shared" si="3"/>
        <v>0</v>
      </c>
      <c r="AR151" s="152" t="s">
        <v>163</v>
      </c>
      <c r="AT151" s="152" t="s">
        <v>159</v>
      </c>
      <c r="AU151" s="152" t="s">
        <v>85</v>
      </c>
      <c r="AY151" s="13" t="s">
        <v>157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85</v>
      </c>
      <c r="BK151" s="153">
        <f t="shared" si="9"/>
        <v>0</v>
      </c>
      <c r="BL151" s="13" t="s">
        <v>163</v>
      </c>
      <c r="BM151" s="152" t="s">
        <v>489</v>
      </c>
    </row>
    <row r="152" spans="2:65" s="1" customFormat="1" ht="24.2" customHeight="1">
      <c r="B152" s="139"/>
      <c r="C152" s="140" t="s">
        <v>178</v>
      </c>
      <c r="D152" s="140" t="s">
        <v>159</v>
      </c>
      <c r="E152" s="141" t="s">
        <v>490</v>
      </c>
      <c r="F152" s="142" t="s">
        <v>491</v>
      </c>
      <c r="G152" s="143" t="s">
        <v>239</v>
      </c>
      <c r="H152" s="144">
        <v>4.9649999999999999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39</v>
      </c>
      <c r="P152" s="150">
        <f t="shared" si="1"/>
        <v>0</v>
      </c>
      <c r="Q152" s="150">
        <v>1.4999999999999999E-4</v>
      </c>
      <c r="R152" s="150">
        <f t="shared" si="2"/>
        <v>7.4474999999999986E-4</v>
      </c>
      <c r="S152" s="150">
        <v>0</v>
      </c>
      <c r="T152" s="151">
        <f t="shared" si="3"/>
        <v>0</v>
      </c>
      <c r="AR152" s="152" t="s">
        <v>163</v>
      </c>
      <c r="AT152" s="152" t="s">
        <v>159</v>
      </c>
      <c r="AU152" s="152" t="s">
        <v>85</v>
      </c>
      <c r="AY152" s="13" t="s">
        <v>157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85</v>
      </c>
      <c r="BK152" s="153">
        <f t="shared" si="9"/>
        <v>0</v>
      </c>
      <c r="BL152" s="13" t="s">
        <v>163</v>
      </c>
      <c r="BM152" s="152" t="s">
        <v>492</v>
      </c>
    </row>
    <row r="153" spans="2:65" s="11" customFormat="1" ht="22.9" customHeight="1">
      <c r="B153" s="127"/>
      <c r="D153" s="128" t="s">
        <v>72</v>
      </c>
      <c r="E153" s="137" t="s">
        <v>178</v>
      </c>
      <c r="F153" s="137" t="s">
        <v>201</v>
      </c>
      <c r="I153" s="130"/>
      <c r="J153" s="138">
        <f>BK153</f>
        <v>0</v>
      </c>
      <c r="L153" s="127"/>
      <c r="M153" s="132"/>
      <c r="P153" s="133">
        <f>SUM(P154:P165)</f>
        <v>0</v>
      </c>
      <c r="R153" s="133">
        <f>SUM(R154:R165)</f>
        <v>25.677512782000001</v>
      </c>
      <c r="T153" s="134">
        <f>SUM(T154:T165)</f>
        <v>0</v>
      </c>
      <c r="AR153" s="128" t="s">
        <v>80</v>
      </c>
      <c r="AT153" s="135" t="s">
        <v>72</v>
      </c>
      <c r="AU153" s="135" t="s">
        <v>80</v>
      </c>
      <c r="AY153" s="128" t="s">
        <v>157</v>
      </c>
      <c r="BK153" s="136">
        <f>SUM(BK154:BK165)</f>
        <v>0</v>
      </c>
    </row>
    <row r="154" spans="2:65" s="1" customFormat="1" ht="24.2" customHeight="1">
      <c r="B154" s="139"/>
      <c r="C154" s="140" t="s">
        <v>182</v>
      </c>
      <c r="D154" s="140" t="s">
        <v>159</v>
      </c>
      <c r="E154" s="141" t="s">
        <v>493</v>
      </c>
      <c r="F154" s="142" t="s">
        <v>494</v>
      </c>
      <c r="G154" s="143" t="s">
        <v>205</v>
      </c>
      <c r="H154" s="144">
        <v>72.709999999999994</v>
      </c>
      <c r="I154" s="145"/>
      <c r="J154" s="146">
        <f t="shared" ref="J154:J165" si="10">ROUND(I154*H154,2)</f>
        <v>0</v>
      </c>
      <c r="K154" s="147"/>
      <c r="L154" s="28"/>
      <c r="M154" s="148" t="s">
        <v>1</v>
      </c>
      <c r="N154" s="149" t="s">
        <v>39</v>
      </c>
      <c r="P154" s="150">
        <f t="shared" ref="P154:P165" si="11">O154*H154</f>
        <v>0</v>
      </c>
      <c r="Q154" s="150">
        <v>2.3000000000000001E-4</v>
      </c>
      <c r="R154" s="150">
        <f t="shared" ref="R154:R165" si="12">Q154*H154</f>
        <v>1.67233E-2</v>
      </c>
      <c r="S154" s="150">
        <v>0</v>
      </c>
      <c r="T154" s="151">
        <f t="shared" ref="T154:T165" si="13">S154*H154</f>
        <v>0</v>
      </c>
      <c r="AR154" s="152" t="s">
        <v>163</v>
      </c>
      <c r="AT154" s="152" t="s">
        <v>159</v>
      </c>
      <c r="AU154" s="152" t="s">
        <v>85</v>
      </c>
      <c r="AY154" s="13" t="s">
        <v>157</v>
      </c>
      <c r="BE154" s="153">
        <f t="shared" ref="BE154:BE165" si="14">IF(N154="základná",J154,0)</f>
        <v>0</v>
      </c>
      <c r="BF154" s="153">
        <f t="shared" ref="BF154:BF165" si="15">IF(N154="znížená",J154,0)</f>
        <v>0</v>
      </c>
      <c r="BG154" s="153">
        <f t="shared" ref="BG154:BG165" si="16">IF(N154="zákl. prenesená",J154,0)</f>
        <v>0</v>
      </c>
      <c r="BH154" s="153">
        <f t="shared" ref="BH154:BH165" si="17">IF(N154="zníž. prenesená",J154,0)</f>
        <v>0</v>
      </c>
      <c r="BI154" s="153">
        <f t="shared" ref="BI154:BI165" si="18">IF(N154="nulová",J154,0)</f>
        <v>0</v>
      </c>
      <c r="BJ154" s="13" t="s">
        <v>85</v>
      </c>
      <c r="BK154" s="153">
        <f t="shared" ref="BK154:BK165" si="19">ROUND(I154*H154,2)</f>
        <v>0</v>
      </c>
      <c r="BL154" s="13" t="s">
        <v>163</v>
      </c>
      <c r="BM154" s="152" t="s">
        <v>495</v>
      </c>
    </row>
    <row r="155" spans="2:65" s="1" customFormat="1" ht="24.2" customHeight="1">
      <c r="B155" s="139"/>
      <c r="C155" s="140" t="s">
        <v>187</v>
      </c>
      <c r="D155" s="140" t="s">
        <v>159</v>
      </c>
      <c r="E155" s="141" t="s">
        <v>496</v>
      </c>
      <c r="F155" s="142" t="s">
        <v>497</v>
      </c>
      <c r="G155" s="143" t="s">
        <v>205</v>
      </c>
      <c r="H155" s="144">
        <v>72.709999999999994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39</v>
      </c>
      <c r="P155" s="150">
        <f t="shared" si="11"/>
        <v>0</v>
      </c>
      <c r="Q155" s="150">
        <v>2.4750000000000001E-2</v>
      </c>
      <c r="R155" s="150">
        <f t="shared" si="12"/>
        <v>1.7995725</v>
      </c>
      <c r="S155" s="150">
        <v>0</v>
      </c>
      <c r="T155" s="151">
        <f t="shared" si="13"/>
        <v>0</v>
      </c>
      <c r="AR155" s="152" t="s">
        <v>163</v>
      </c>
      <c r="AT155" s="152" t="s">
        <v>159</v>
      </c>
      <c r="AU155" s="152" t="s">
        <v>85</v>
      </c>
      <c r="AY155" s="13" t="s">
        <v>157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85</v>
      </c>
      <c r="BK155" s="153">
        <f t="shared" si="19"/>
        <v>0</v>
      </c>
      <c r="BL155" s="13" t="s">
        <v>163</v>
      </c>
      <c r="BM155" s="152" t="s">
        <v>498</v>
      </c>
    </row>
    <row r="156" spans="2:65" s="1" customFormat="1" ht="24.2" customHeight="1">
      <c r="B156" s="139"/>
      <c r="C156" s="140" t="s">
        <v>192</v>
      </c>
      <c r="D156" s="140" t="s">
        <v>159</v>
      </c>
      <c r="E156" s="141" t="s">
        <v>499</v>
      </c>
      <c r="F156" s="142" t="s">
        <v>500</v>
      </c>
      <c r="G156" s="143" t="s">
        <v>205</v>
      </c>
      <c r="H156" s="144">
        <v>72.709999999999994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4.9500000000000004E-3</v>
      </c>
      <c r="R156" s="150">
        <f t="shared" si="12"/>
        <v>0.35991450000000003</v>
      </c>
      <c r="S156" s="150">
        <v>0</v>
      </c>
      <c r="T156" s="151">
        <f t="shared" si="13"/>
        <v>0</v>
      </c>
      <c r="AR156" s="152" t="s">
        <v>163</v>
      </c>
      <c r="AT156" s="152" t="s">
        <v>159</v>
      </c>
      <c r="AU156" s="152" t="s">
        <v>85</v>
      </c>
      <c r="AY156" s="13" t="s">
        <v>157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85</v>
      </c>
      <c r="BK156" s="153">
        <f t="shared" si="19"/>
        <v>0</v>
      </c>
      <c r="BL156" s="13" t="s">
        <v>163</v>
      </c>
      <c r="BM156" s="152" t="s">
        <v>501</v>
      </c>
    </row>
    <row r="157" spans="2:65" s="1" customFormat="1" ht="24.2" customHeight="1">
      <c r="B157" s="139"/>
      <c r="C157" s="140" t="s">
        <v>197</v>
      </c>
      <c r="D157" s="140" t="s">
        <v>159</v>
      </c>
      <c r="E157" s="141" t="s">
        <v>502</v>
      </c>
      <c r="F157" s="142" t="s">
        <v>503</v>
      </c>
      <c r="G157" s="143" t="s">
        <v>205</v>
      </c>
      <c r="H157" s="144">
        <v>294.40800000000002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2.2499999999999999E-4</v>
      </c>
      <c r="R157" s="150">
        <f t="shared" si="12"/>
        <v>6.6241800000000003E-2</v>
      </c>
      <c r="S157" s="150">
        <v>0</v>
      </c>
      <c r="T157" s="151">
        <f t="shared" si="13"/>
        <v>0</v>
      </c>
      <c r="AR157" s="152" t="s">
        <v>163</v>
      </c>
      <c r="AT157" s="152" t="s">
        <v>159</v>
      </c>
      <c r="AU157" s="152" t="s">
        <v>85</v>
      </c>
      <c r="AY157" s="13" t="s">
        <v>157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85</v>
      </c>
      <c r="BK157" s="153">
        <f t="shared" si="19"/>
        <v>0</v>
      </c>
      <c r="BL157" s="13" t="s">
        <v>163</v>
      </c>
      <c r="BM157" s="152" t="s">
        <v>504</v>
      </c>
    </row>
    <row r="158" spans="2:65" s="1" customFormat="1" ht="24.2" customHeight="1">
      <c r="B158" s="139"/>
      <c r="C158" s="140" t="s">
        <v>202</v>
      </c>
      <c r="D158" s="140" t="s">
        <v>159</v>
      </c>
      <c r="E158" s="141" t="s">
        <v>505</v>
      </c>
      <c r="F158" s="142" t="s">
        <v>506</v>
      </c>
      <c r="G158" s="143" t="s">
        <v>205</v>
      </c>
      <c r="H158" s="144">
        <v>294.40800000000002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3.15E-2</v>
      </c>
      <c r="R158" s="150">
        <f t="shared" si="12"/>
        <v>9.2738519999999998</v>
      </c>
      <c r="S158" s="150">
        <v>0</v>
      </c>
      <c r="T158" s="151">
        <f t="shared" si="13"/>
        <v>0</v>
      </c>
      <c r="AR158" s="152" t="s">
        <v>163</v>
      </c>
      <c r="AT158" s="152" t="s">
        <v>159</v>
      </c>
      <c r="AU158" s="152" t="s">
        <v>85</v>
      </c>
      <c r="AY158" s="13" t="s">
        <v>157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85</v>
      </c>
      <c r="BK158" s="153">
        <f t="shared" si="19"/>
        <v>0</v>
      </c>
      <c r="BL158" s="13" t="s">
        <v>163</v>
      </c>
      <c r="BM158" s="152" t="s">
        <v>507</v>
      </c>
    </row>
    <row r="159" spans="2:65" s="1" customFormat="1" ht="24.2" customHeight="1">
      <c r="B159" s="139"/>
      <c r="C159" s="140" t="s">
        <v>207</v>
      </c>
      <c r="D159" s="140" t="s">
        <v>159</v>
      </c>
      <c r="E159" s="141" t="s">
        <v>508</v>
      </c>
      <c r="F159" s="142" t="s">
        <v>509</v>
      </c>
      <c r="G159" s="143" t="s">
        <v>205</v>
      </c>
      <c r="H159" s="144">
        <v>215.23500000000001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4.725E-3</v>
      </c>
      <c r="R159" s="150">
        <f t="shared" si="12"/>
        <v>1.016985375</v>
      </c>
      <c r="S159" s="150">
        <v>0</v>
      </c>
      <c r="T159" s="151">
        <f t="shared" si="13"/>
        <v>0</v>
      </c>
      <c r="AR159" s="152" t="s">
        <v>163</v>
      </c>
      <c r="AT159" s="152" t="s">
        <v>159</v>
      </c>
      <c r="AU159" s="152" t="s">
        <v>85</v>
      </c>
      <c r="AY159" s="13" t="s">
        <v>157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85</v>
      </c>
      <c r="BK159" s="153">
        <f t="shared" si="19"/>
        <v>0</v>
      </c>
      <c r="BL159" s="13" t="s">
        <v>163</v>
      </c>
      <c r="BM159" s="152" t="s">
        <v>510</v>
      </c>
    </row>
    <row r="160" spans="2:65" s="1" customFormat="1" ht="24.2" customHeight="1">
      <c r="B160" s="139"/>
      <c r="C160" s="140" t="s">
        <v>211</v>
      </c>
      <c r="D160" s="140" t="s">
        <v>159</v>
      </c>
      <c r="E160" s="141" t="s">
        <v>511</v>
      </c>
      <c r="F160" s="142" t="s">
        <v>512</v>
      </c>
      <c r="G160" s="143" t="s">
        <v>205</v>
      </c>
      <c r="H160" s="144">
        <v>294.40800000000002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1.54E-4</v>
      </c>
      <c r="R160" s="150">
        <f t="shared" si="12"/>
        <v>4.5338832000000003E-2</v>
      </c>
      <c r="S160" s="150">
        <v>0</v>
      </c>
      <c r="T160" s="151">
        <f t="shared" si="13"/>
        <v>0</v>
      </c>
      <c r="AR160" s="152" t="s">
        <v>163</v>
      </c>
      <c r="AT160" s="152" t="s">
        <v>159</v>
      </c>
      <c r="AU160" s="152" t="s">
        <v>85</v>
      </c>
      <c r="AY160" s="13" t="s">
        <v>157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85</v>
      </c>
      <c r="BK160" s="153">
        <f t="shared" si="19"/>
        <v>0</v>
      </c>
      <c r="BL160" s="13" t="s">
        <v>163</v>
      </c>
      <c r="BM160" s="152" t="s">
        <v>513</v>
      </c>
    </row>
    <row r="161" spans="2:65" s="1" customFormat="1" ht="21.75" customHeight="1">
      <c r="B161" s="139"/>
      <c r="C161" s="140" t="s">
        <v>215</v>
      </c>
      <c r="D161" s="140" t="s">
        <v>159</v>
      </c>
      <c r="E161" s="141" t="s">
        <v>523</v>
      </c>
      <c r="F161" s="142" t="s">
        <v>524</v>
      </c>
      <c r="G161" s="143" t="s">
        <v>205</v>
      </c>
      <c r="H161" s="144">
        <v>90.52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0.1236</v>
      </c>
      <c r="R161" s="150">
        <f t="shared" si="12"/>
        <v>11.188272</v>
      </c>
      <c r="S161" s="150">
        <v>0</v>
      </c>
      <c r="T161" s="151">
        <f t="shared" si="13"/>
        <v>0</v>
      </c>
      <c r="AR161" s="152" t="s">
        <v>163</v>
      </c>
      <c r="AT161" s="152" t="s">
        <v>159</v>
      </c>
      <c r="AU161" s="152" t="s">
        <v>85</v>
      </c>
      <c r="AY161" s="13" t="s">
        <v>157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85</v>
      </c>
      <c r="BK161" s="153">
        <f t="shared" si="19"/>
        <v>0</v>
      </c>
      <c r="BL161" s="13" t="s">
        <v>163</v>
      </c>
      <c r="BM161" s="152" t="s">
        <v>525</v>
      </c>
    </row>
    <row r="162" spans="2:65" s="1" customFormat="1" ht="24.2" customHeight="1">
      <c r="B162" s="139"/>
      <c r="C162" s="140" t="s">
        <v>219</v>
      </c>
      <c r="D162" s="140" t="s">
        <v>159</v>
      </c>
      <c r="E162" s="141" t="s">
        <v>1227</v>
      </c>
      <c r="F162" s="142" t="s">
        <v>1228</v>
      </c>
      <c r="G162" s="143" t="s">
        <v>205</v>
      </c>
      <c r="H162" s="144">
        <v>37.44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1.7340000000000001E-2</v>
      </c>
      <c r="R162" s="150">
        <f t="shared" si="12"/>
        <v>0.64920960000000005</v>
      </c>
      <c r="S162" s="150">
        <v>0</v>
      </c>
      <c r="T162" s="151">
        <f t="shared" si="13"/>
        <v>0</v>
      </c>
      <c r="AR162" s="152" t="s">
        <v>163</v>
      </c>
      <c r="AT162" s="152" t="s">
        <v>159</v>
      </c>
      <c r="AU162" s="152" t="s">
        <v>85</v>
      </c>
      <c r="AY162" s="13" t="s">
        <v>157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85</v>
      </c>
      <c r="BK162" s="153">
        <f t="shared" si="19"/>
        <v>0</v>
      </c>
      <c r="BL162" s="13" t="s">
        <v>163</v>
      </c>
      <c r="BM162" s="152" t="s">
        <v>1229</v>
      </c>
    </row>
    <row r="163" spans="2:65" s="1" customFormat="1" ht="16.5" customHeight="1">
      <c r="B163" s="139"/>
      <c r="C163" s="140" t="s">
        <v>223</v>
      </c>
      <c r="D163" s="140" t="s">
        <v>159</v>
      </c>
      <c r="E163" s="141" t="s">
        <v>526</v>
      </c>
      <c r="F163" s="142" t="s">
        <v>527</v>
      </c>
      <c r="G163" s="143" t="s">
        <v>245</v>
      </c>
      <c r="H163" s="144">
        <v>9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0.10896</v>
      </c>
      <c r="R163" s="150">
        <f t="shared" si="12"/>
        <v>0.98063999999999996</v>
      </c>
      <c r="S163" s="150">
        <v>0</v>
      </c>
      <c r="T163" s="151">
        <f t="shared" si="13"/>
        <v>0</v>
      </c>
      <c r="AR163" s="152" t="s">
        <v>163</v>
      </c>
      <c r="AT163" s="152" t="s">
        <v>159</v>
      </c>
      <c r="AU163" s="152" t="s">
        <v>85</v>
      </c>
      <c r="AY163" s="13" t="s">
        <v>157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85</v>
      </c>
      <c r="BK163" s="153">
        <f t="shared" si="19"/>
        <v>0</v>
      </c>
      <c r="BL163" s="13" t="s">
        <v>163</v>
      </c>
      <c r="BM163" s="152" t="s">
        <v>528</v>
      </c>
    </row>
    <row r="164" spans="2:65" s="1" customFormat="1" ht="24.2" customHeight="1">
      <c r="B164" s="139"/>
      <c r="C164" s="140" t="s">
        <v>227</v>
      </c>
      <c r="D164" s="140" t="s">
        <v>159</v>
      </c>
      <c r="E164" s="141" t="s">
        <v>529</v>
      </c>
      <c r="F164" s="142" t="s">
        <v>530</v>
      </c>
      <c r="G164" s="143" t="s">
        <v>245</v>
      </c>
      <c r="H164" s="144">
        <v>9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1.7495875000000001E-2</v>
      </c>
      <c r="R164" s="150">
        <f t="shared" si="12"/>
        <v>0.157462875</v>
      </c>
      <c r="S164" s="150">
        <v>0</v>
      </c>
      <c r="T164" s="151">
        <f t="shared" si="13"/>
        <v>0</v>
      </c>
      <c r="AR164" s="152" t="s">
        <v>163</v>
      </c>
      <c r="AT164" s="152" t="s">
        <v>159</v>
      </c>
      <c r="AU164" s="152" t="s">
        <v>85</v>
      </c>
      <c r="AY164" s="13" t="s">
        <v>157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85</v>
      </c>
      <c r="BK164" s="153">
        <f t="shared" si="19"/>
        <v>0</v>
      </c>
      <c r="BL164" s="13" t="s">
        <v>163</v>
      </c>
      <c r="BM164" s="152" t="s">
        <v>531</v>
      </c>
    </row>
    <row r="165" spans="2:65" s="1" customFormat="1" ht="24.2" customHeight="1">
      <c r="B165" s="139"/>
      <c r="C165" s="154" t="s">
        <v>231</v>
      </c>
      <c r="D165" s="154" t="s">
        <v>242</v>
      </c>
      <c r="E165" s="155" t="s">
        <v>532</v>
      </c>
      <c r="F165" s="156" t="s">
        <v>533</v>
      </c>
      <c r="G165" s="157" t="s">
        <v>245</v>
      </c>
      <c r="H165" s="158">
        <v>9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39</v>
      </c>
      <c r="P165" s="150">
        <f t="shared" si="11"/>
        <v>0</v>
      </c>
      <c r="Q165" s="150">
        <v>1.37E-2</v>
      </c>
      <c r="R165" s="150">
        <f t="shared" si="12"/>
        <v>0.12330000000000001</v>
      </c>
      <c r="S165" s="150">
        <v>0</v>
      </c>
      <c r="T165" s="151">
        <f t="shared" si="13"/>
        <v>0</v>
      </c>
      <c r="AR165" s="152" t="s">
        <v>187</v>
      </c>
      <c r="AT165" s="152" t="s">
        <v>242</v>
      </c>
      <c r="AU165" s="152" t="s">
        <v>85</v>
      </c>
      <c r="AY165" s="13" t="s">
        <v>157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85</v>
      </c>
      <c r="BK165" s="153">
        <f t="shared" si="19"/>
        <v>0</v>
      </c>
      <c r="BL165" s="13" t="s">
        <v>163</v>
      </c>
      <c r="BM165" s="152" t="s">
        <v>534</v>
      </c>
    </row>
    <row r="166" spans="2:65" s="11" customFormat="1" ht="22.9" customHeight="1">
      <c r="B166" s="127"/>
      <c r="D166" s="128" t="s">
        <v>72</v>
      </c>
      <c r="E166" s="137" t="s">
        <v>192</v>
      </c>
      <c r="F166" s="137" t="s">
        <v>235</v>
      </c>
      <c r="I166" s="130"/>
      <c r="J166" s="138">
        <f>BK166</f>
        <v>0</v>
      </c>
      <c r="L166" s="127"/>
      <c r="M166" s="132"/>
      <c r="P166" s="133">
        <f>SUM(P167:P188)</f>
        <v>0</v>
      </c>
      <c r="R166" s="133">
        <f>SUM(R167:R188)</f>
        <v>4.9755033850999997</v>
      </c>
      <c r="T166" s="134">
        <f>SUM(T167:T188)</f>
        <v>50.777372</v>
      </c>
      <c r="AR166" s="128" t="s">
        <v>80</v>
      </c>
      <c r="AT166" s="135" t="s">
        <v>72</v>
      </c>
      <c r="AU166" s="135" t="s">
        <v>80</v>
      </c>
      <c r="AY166" s="128" t="s">
        <v>157</v>
      </c>
      <c r="BK166" s="136">
        <f>SUM(BK167:BK188)</f>
        <v>0</v>
      </c>
    </row>
    <row r="167" spans="2:65" s="1" customFormat="1" ht="24.2" customHeight="1">
      <c r="B167" s="139"/>
      <c r="C167" s="140" t="s">
        <v>236</v>
      </c>
      <c r="D167" s="140" t="s">
        <v>159</v>
      </c>
      <c r="E167" s="141" t="s">
        <v>541</v>
      </c>
      <c r="F167" s="142" t="s">
        <v>542</v>
      </c>
      <c r="G167" s="143" t="s">
        <v>205</v>
      </c>
      <c r="H167" s="144">
        <v>117.77</v>
      </c>
      <c r="I167" s="145"/>
      <c r="J167" s="146">
        <f t="shared" ref="J167:J188" si="20">ROUND(I167*H167,2)</f>
        <v>0</v>
      </c>
      <c r="K167" s="147"/>
      <c r="L167" s="28"/>
      <c r="M167" s="148" t="s">
        <v>1</v>
      </c>
      <c r="N167" s="149" t="s">
        <v>39</v>
      </c>
      <c r="P167" s="150">
        <f t="shared" ref="P167:P188" si="21">O167*H167</f>
        <v>0</v>
      </c>
      <c r="Q167" s="150">
        <v>4.2198630000000001E-2</v>
      </c>
      <c r="R167" s="150">
        <f t="shared" ref="R167:R188" si="22">Q167*H167</f>
        <v>4.9697326550999996</v>
      </c>
      <c r="S167" s="150">
        <v>0</v>
      </c>
      <c r="T167" s="151">
        <f t="shared" ref="T167:T188" si="23">S167*H167</f>
        <v>0</v>
      </c>
      <c r="AR167" s="152" t="s">
        <v>163</v>
      </c>
      <c r="AT167" s="152" t="s">
        <v>159</v>
      </c>
      <c r="AU167" s="152" t="s">
        <v>85</v>
      </c>
      <c r="AY167" s="13" t="s">
        <v>157</v>
      </c>
      <c r="BE167" s="153">
        <f t="shared" ref="BE167:BE188" si="24">IF(N167="základná",J167,0)</f>
        <v>0</v>
      </c>
      <c r="BF167" s="153">
        <f t="shared" ref="BF167:BF188" si="25">IF(N167="znížená",J167,0)</f>
        <v>0</v>
      </c>
      <c r="BG167" s="153">
        <f t="shared" ref="BG167:BG188" si="26">IF(N167="zákl. prenesená",J167,0)</f>
        <v>0</v>
      </c>
      <c r="BH167" s="153">
        <f t="shared" ref="BH167:BH188" si="27">IF(N167="zníž. prenesená",J167,0)</f>
        <v>0</v>
      </c>
      <c r="BI167" s="153">
        <f t="shared" ref="BI167:BI188" si="28">IF(N167="nulová",J167,0)</f>
        <v>0</v>
      </c>
      <c r="BJ167" s="13" t="s">
        <v>85</v>
      </c>
      <c r="BK167" s="153">
        <f t="shared" ref="BK167:BK188" si="29">ROUND(I167*H167,2)</f>
        <v>0</v>
      </c>
      <c r="BL167" s="13" t="s">
        <v>163</v>
      </c>
      <c r="BM167" s="152" t="s">
        <v>543</v>
      </c>
    </row>
    <row r="168" spans="2:65" s="1" customFormat="1" ht="16.5" customHeight="1">
      <c r="B168" s="139"/>
      <c r="C168" s="140" t="s">
        <v>241</v>
      </c>
      <c r="D168" s="140" t="s">
        <v>159</v>
      </c>
      <c r="E168" s="141" t="s">
        <v>544</v>
      </c>
      <c r="F168" s="142" t="s">
        <v>545</v>
      </c>
      <c r="G168" s="143" t="s">
        <v>205</v>
      </c>
      <c r="H168" s="144">
        <v>117.77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39</v>
      </c>
      <c r="P168" s="150">
        <f t="shared" si="21"/>
        <v>0</v>
      </c>
      <c r="Q168" s="150">
        <v>4.8999999999999998E-5</v>
      </c>
      <c r="R168" s="150">
        <f t="shared" si="22"/>
        <v>5.77073E-3</v>
      </c>
      <c r="S168" s="150">
        <v>0</v>
      </c>
      <c r="T168" s="151">
        <f t="shared" si="23"/>
        <v>0</v>
      </c>
      <c r="AR168" s="152" t="s">
        <v>163</v>
      </c>
      <c r="AT168" s="152" t="s">
        <v>159</v>
      </c>
      <c r="AU168" s="152" t="s">
        <v>85</v>
      </c>
      <c r="AY168" s="13" t="s">
        <v>157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85</v>
      </c>
      <c r="BK168" s="153">
        <f t="shared" si="29"/>
        <v>0</v>
      </c>
      <c r="BL168" s="13" t="s">
        <v>163</v>
      </c>
      <c r="BM168" s="152" t="s">
        <v>546</v>
      </c>
    </row>
    <row r="169" spans="2:65" s="1" customFormat="1" ht="33" customHeight="1">
      <c r="B169" s="139"/>
      <c r="C169" s="140" t="s">
        <v>247</v>
      </c>
      <c r="D169" s="140" t="s">
        <v>159</v>
      </c>
      <c r="E169" s="141" t="s">
        <v>547</v>
      </c>
      <c r="F169" s="142" t="s">
        <v>548</v>
      </c>
      <c r="G169" s="143" t="s">
        <v>162</v>
      </c>
      <c r="H169" s="144">
        <v>2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39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2.4</v>
      </c>
      <c r="T169" s="151">
        <f t="shared" si="23"/>
        <v>4.8</v>
      </c>
      <c r="AR169" s="152" t="s">
        <v>163</v>
      </c>
      <c r="AT169" s="152" t="s">
        <v>159</v>
      </c>
      <c r="AU169" s="152" t="s">
        <v>85</v>
      </c>
      <c r="AY169" s="13" t="s">
        <v>157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85</v>
      </c>
      <c r="BK169" s="153">
        <f t="shared" si="29"/>
        <v>0</v>
      </c>
      <c r="BL169" s="13" t="s">
        <v>163</v>
      </c>
      <c r="BM169" s="152" t="s">
        <v>1230</v>
      </c>
    </row>
    <row r="170" spans="2:65" s="1" customFormat="1" ht="55.5" customHeight="1">
      <c r="B170" s="139"/>
      <c r="C170" s="140" t="s">
        <v>251</v>
      </c>
      <c r="D170" s="140" t="s">
        <v>159</v>
      </c>
      <c r="E170" s="141" t="s">
        <v>550</v>
      </c>
      <c r="F170" s="142" t="s">
        <v>551</v>
      </c>
      <c r="G170" s="143" t="s">
        <v>205</v>
      </c>
      <c r="H170" s="144">
        <v>5.0490000000000004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39</v>
      </c>
      <c r="P170" s="150">
        <f t="shared" si="21"/>
        <v>0</v>
      </c>
      <c r="Q170" s="150">
        <v>0</v>
      </c>
      <c r="R170" s="150">
        <f t="shared" si="22"/>
        <v>0</v>
      </c>
      <c r="S170" s="150">
        <v>0.26100000000000001</v>
      </c>
      <c r="T170" s="151">
        <f t="shared" si="23"/>
        <v>1.3177890000000001</v>
      </c>
      <c r="AR170" s="152" t="s">
        <v>163</v>
      </c>
      <c r="AT170" s="152" t="s">
        <v>159</v>
      </c>
      <c r="AU170" s="152" t="s">
        <v>85</v>
      </c>
      <c r="AY170" s="13" t="s">
        <v>157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85</v>
      </c>
      <c r="BK170" s="153">
        <f t="shared" si="29"/>
        <v>0</v>
      </c>
      <c r="BL170" s="13" t="s">
        <v>163</v>
      </c>
      <c r="BM170" s="152" t="s">
        <v>552</v>
      </c>
    </row>
    <row r="171" spans="2:65" s="1" customFormat="1" ht="24.2" customHeight="1">
      <c r="B171" s="139"/>
      <c r="C171" s="140" t="s">
        <v>7</v>
      </c>
      <c r="D171" s="140" t="s">
        <v>159</v>
      </c>
      <c r="E171" s="141" t="s">
        <v>553</v>
      </c>
      <c r="F171" s="142" t="s">
        <v>554</v>
      </c>
      <c r="G171" s="143" t="s">
        <v>239</v>
      </c>
      <c r="H171" s="144">
        <v>4.68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39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0.14399999999999999</v>
      </c>
      <c r="T171" s="151">
        <f t="shared" si="23"/>
        <v>0.67391999999999996</v>
      </c>
      <c r="AR171" s="152" t="s">
        <v>163</v>
      </c>
      <c r="AT171" s="152" t="s">
        <v>159</v>
      </c>
      <c r="AU171" s="152" t="s">
        <v>85</v>
      </c>
      <c r="AY171" s="13" t="s">
        <v>157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85</v>
      </c>
      <c r="BK171" s="153">
        <f t="shared" si="29"/>
        <v>0</v>
      </c>
      <c r="BL171" s="13" t="s">
        <v>163</v>
      </c>
      <c r="BM171" s="152" t="s">
        <v>1231</v>
      </c>
    </row>
    <row r="172" spans="2:65" s="1" customFormat="1" ht="37.9" customHeight="1">
      <c r="B172" s="139"/>
      <c r="C172" s="140" t="s">
        <v>258</v>
      </c>
      <c r="D172" s="140" t="s">
        <v>159</v>
      </c>
      <c r="E172" s="141" t="s">
        <v>556</v>
      </c>
      <c r="F172" s="142" t="s">
        <v>557</v>
      </c>
      <c r="G172" s="143" t="s">
        <v>162</v>
      </c>
      <c r="H172" s="144">
        <v>8.7870000000000008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39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2.2000000000000002</v>
      </c>
      <c r="T172" s="151">
        <f t="shared" si="23"/>
        <v>19.331400000000002</v>
      </c>
      <c r="AR172" s="152" t="s">
        <v>163</v>
      </c>
      <c r="AT172" s="152" t="s">
        <v>159</v>
      </c>
      <c r="AU172" s="152" t="s">
        <v>85</v>
      </c>
      <c r="AY172" s="13" t="s">
        <v>157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85</v>
      </c>
      <c r="BK172" s="153">
        <f t="shared" si="29"/>
        <v>0</v>
      </c>
      <c r="BL172" s="13" t="s">
        <v>163</v>
      </c>
      <c r="BM172" s="152" t="s">
        <v>558</v>
      </c>
    </row>
    <row r="173" spans="2:65" s="1" customFormat="1" ht="37.9" customHeight="1">
      <c r="B173" s="139"/>
      <c r="C173" s="140" t="s">
        <v>262</v>
      </c>
      <c r="D173" s="140" t="s">
        <v>159</v>
      </c>
      <c r="E173" s="141" t="s">
        <v>559</v>
      </c>
      <c r="F173" s="142" t="s">
        <v>560</v>
      </c>
      <c r="G173" s="143" t="s">
        <v>205</v>
      </c>
      <c r="H173" s="144">
        <v>20.73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39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6.5000000000000002E-2</v>
      </c>
      <c r="T173" s="151">
        <f t="shared" si="23"/>
        <v>1.34745</v>
      </c>
      <c r="AR173" s="152" t="s">
        <v>163</v>
      </c>
      <c r="AT173" s="152" t="s">
        <v>159</v>
      </c>
      <c r="AU173" s="152" t="s">
        <v>85</v>
      </c>
      <c r="AY173" s="13" t="s">
        <v>157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85</v>
      </c>
      <c r="BK173" s="153">
        <f t="shared" si="29"/>
        <v>0</v>
      </c>
      <c r="BL173" s="13" t="s">
        <v>163</v>
      </c>
      <c r="BM173" s="152" t="s">
        <v>561</v>
      </c>
    </row>
    <row r="174" spans="2:65" s="1" customFormat="1" ht="24.2" customHeight="1">
      <c r="B174" s="139"/>
      <c r="C174" s="140" t="s">
        <v>266</v>
      </c>
      <c r="D174" s="140" t="s">
        <v>159</v>
      </c>
      <c r="E174" s="141" t="s">
        <v>562</v>
      </c>
      <c r="F174" s="142" t="s">
        <v>563</v>
      </c>
      <c r="G174" s="143" t="s">
        <v>245</v>
      </c>
      <c r="H174" s="144">
        <v>14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39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1.2E-2</v>
      </c>
      <c r="T174" s="151">
        <f t="shared" si="23"/>
        <v>0.16800000000000001</v>
      </c>
      <c r="AR174" s="152" t="s">
        <v>163</v>
      </c>
      <c r="AT174" s="152" t="s">
        <v>159</v>
      </c>
      <c r="AU174" s="152" t="s">
        <v>85</v>
      </c>
      <c r="AY174" s="13" t="s">
        <v>157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85</v>
      </c>
      <c r="BK174" s="153">
        <f t="shared" si="29"/>
        <v>0</v>
      </c>
      <c r="BL174" s="13" t="s">
        <v>163</v>
      </c>
      <c r="BM174" s="152" t="s">
        <v>564</v>
      </c>
    </row>
    <row r="175" spans="2:65" s="1" customFormat="1" ht="21.75" customHeight="1">
      <c r="B175" s="139"/>
      <c r="C175" s="140" t="s">
        <v>270</v>
      </c>
      <c r="D175" s="140" t="s">
        <v>159</v>
      </c>
      <c r="E175" s="141" t="s">
        <v>568</v>
      </c>
      <c r="F175" s="142" t="s">
        <v>569</v>
      </c>
      <c r="G175" s="143" t="s">
        <v>239</v>
      </c>
      <c r="H175" s="144">
        <v>29.34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39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8.0000000000000002E-3</v>
      </c>
      <c r="T175" s="151">
        <f t="shared" si="23"/>
        <v>0.23472000000000001</v>
      </c>
      <c r="AR175" s="152" t="s">
        <v>163</v>
      </c>
      <c r="AT175" s="152" t="s">
        <v>159</v>
      </c>
      <c r="AU175" s="152" t="s">
        <v>85</v>
      </c>
      <c r="AY175" s="13" t="s">
        <v>157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85</v>
      </c>
      <c r="BK175" s="153">
        <f t="shared" si="29"/>
        <v>0</v>
      </c>
      <c r="BL175" s="13" t="s">
        <v>163</v>
      </c>
      <c r="BM175" s="152" t="s">
        <v>570</v>
      </c>
    </row>
    <row r="176" spans="2:65" s="1" customFormat="1" ht="24.2" customHeight="1">
      <c r="B176" s="139"/>
      <c r="C176" s="140" t="s">
        <v>274</v>
      </c>
      <c r="D176" s="140" t="s">
        <v>159</v>
      </c>
      <c r="E176" s="141" t="s">
        <v>571</v>
      </c>
      <c r="F176" s="142" t="s">
        <v>572</v>
      </c>
      <c r="G176" s="143" t="s">
        <v>239</v>
      </c>
      <c r="H176" s="144">
        <v>35.76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39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1.2E-2</v>
      </c>
      <c r="T176" s="151">
        <f t="shared" si="23"/>
        <v>0.42912</v>
      </c>
      <c r="AR176" s="152" t="s">
        <v>163</v>
      </c>
      <c r="AT176" s="152" t="s">
        <v>159</v>
      </c>
      <c r="AU176" s="152" t="s">
        <v>85</v>
      </c>
      <c r="AY176" s="13" t="s">
        <v>157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85</v>
      </c>
      <c r="BK176" s="153">
        <f t="shared" si="29"/>
        <v>0</v>
      </c>
      <c r="BL176" s="13" t="s">
        <v>163</v>
      </c>
      <c r="BM176" s="152" t="s">
        <v>573</v>
      </c>
    </row>
    <row r="177" spans="2:65" s="1" customFormat="1" ht="24.2" customHeight="1">
      <c r="B177" s="139"/>
      <c r="C177" s="140" t="s">
        <v>280</v>
      </c>
      <c r="D177" s="140" t="s">
        <v>159</v>
      </c>
      <c r="E177" s="141" t="s">
        <v>574</v>
      </c>
      <c r="F177" s="142" t="s">
        <v>575</v>
      </c>
      <c r="G177" s="143" t="s">
        <v>245</v>
      </c>
      <c r="H177" s="144">
        <v>12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39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2.4E-2</v>
      </c>
      <c r="T177" s="151">
        <f t="shared" si="23"/>
        <v>0.28800000000000003</v>
      </c>
      <c r="AR177" s="152" t="s">
        <v>163</v>
      </c>
      <c r="AT177" s="152" t="s">
        <v>159</v>
      </c>
      <c r="AU177" s="152" t="s">
        <v>85</v>
      </c>
      <c r="AY177" s="13" t="s">
        <v>157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85</v>
      </c>
      <c r="BK177" s="153">
        <f t="shared" si="29"/>
        <v>0</v>
      </c>
      <c r="BL177" s="13" t="s">
        <v>163</v>
      </c>
      <c r="BM177" s="152" t="s">
        <v>576</v>
      </c>
    </row>
    <row r="178" spans="2:65" s="1" customFormat="1" ht="24.2" customHeight="1">
      <c r="B178" s="139"/>
      <c r="C178" s="140" t="s">
        <v>288</v>
      </c>
      <c r="D178" s="140" t="s">
        <v>159</v>
      </c>
      <c r="E178" s="141" t="s">
        <v>577</v>
      </c>
      <c r="F178" s="142" t="s">
        <v>578</v>
      </c>
      <c r="G178" s="143" t="s">
        <v>205</v>
      </c>
      <c r="H178" s="144">
        <v>10.8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39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7.5999999999999998E-2</v>
      </c>
      <c r="T178" s="151">
        <f t="shared" si="23"/>
        <v>0.82080000000000009</v>
      </c>
      <c r="AR178" s="152" t="s">
        <v>163</v>
      </c>
      <c r="AT178" s="152" t="s">
        <v>159</v>
      </c>
      <c r="AU178" s="152" t="s">
        <v>85</v>
      </c>
      <c r="AY178" s="13" t="s">
        <v>157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85</v>
      </c>
      <c r="BK178" s="153">
        <f t="shared" si="29"/>
        <v>0</v>
      </c>
      <c r="BL178" s="13" t="s">
        <v>163</v>
      </c>
      <c r="BM178" s="152" t="s">
        <v>579</v>
      </c>
    </row>
    <row r="179" spans="2:65" s="1" customFormat="1" ht="24.2" customHeight="1">
      <c r="B179" s="139"/>
      <c r="C179" s="140" t="s">
        <v>292</v>
      </c>
      <c r="D179" s="140" t="s">
        <v>159</v>
      </c>
      <c r="E179" s="141" t="s">
        <v>580</v>
      </c>
      <c r="F179" s="142" t="s">
        <v>581</v>
      </c>
      <c r="G179" s="143" t="s">
        <v>162</v>
      </c>
      <c r="H179" s="144">
        <v>0.77900000000000003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39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1.875</v>
      </c>
      <c r="T179" s="151">
        <f t="shared" si="23"/>
        <v>1.4606250000000001</v>
      </c>
      <c r="AR179" s="152" t="s">
        <v>163</v>
      </c>
      <c r="AT179" s="152" t="s">
        <v>159</v>
      </c>
      <c r="AU179" s="152" t="s">
        <v>85</v>
      </c>
      <c r="AY179" s="13" t="s">
        <v>157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85</v>
      </c>
      <c r="BK179" s="153">
        <f t="shared" si="29"/>
        <v>0</v>
      </c>
      <c r="BL179" s="13" t="s">
        <v>163</v>
      </c>
      <c r="BM179" s="152" t="s">
        <v>582</v>
      </c>
    </row>
    <row r="180" spans="2:65" s="1" customFormat="1" ht="33" customHeight="1">
      <c r="B180" s="139"/>
      <c r="C180" s="140" t="s">
        <v>295</v>
      </c>
      <c r="D180" s="140" t="s">
        <v>159</v>
      </c>
      <c r="E180" s="141" t="s">
        <v>583</v>
      </c>
      <c r="F180" s="142" t="s">
        <v>584</v>
      </c>
      <c r="G180" s="143" t="s">
        <v>205</v>
      </c>
      <c r="H180" s="144">
        <v>87.87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39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0.05</v>
      </c>
      <c r="T180" s="151">
        <f t="shared" si="23"/>
        <v>4.3935000000000004</v>
      </c>
      <c r="AR180" s="152" t="s">
        <v>163</v>
      </c>
      <c r="AT180" s="152" t="s">
        <v>159</v>
      </c>
      <c r="AU180" s="152" t="s">
        <v>85</v>
      </c>
      <c r="AY180" s="13" t="s">
        <v>157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85</v>
      </c>
      <c r="BK180" s="153">
        <f t="shared" si="29"/>
        <v>0</v>
      </c>
      <c r="BL180" s="13" t="s">
        <v>163</v>
      </c>
      <c r="BM180" s="152" t="s">
        <v>585</v>
      </c>
    </row>
    <row r="181" spans="2:65" s="1" customFormat="1" ht="33" customHeight="1">
      <c r="B181" s="139"/>
      <c r="C181" s="140" t="s">
        <v>303</v>
      </c>
      <c r="D181" s="140" t="s">
        <v>159</v>
      </c>
      <c r="E181" s="141" t="s">
        <v>586</v>
      </c>
      <c r="F181" s="142" t="s">
        <v>587</v>
      </c>
      <c r="G181" s="143" t="s">
        <v>205</v>
      </c>
      <c r="H181" s="144">
        <v>294.40800000000002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39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4.5999999999999999E-2</v>
      </c>
      <c r="T181" s="151">
        <f t="shared" si="23"/>
        <v>13.542768000000001</v>
      </c>
      <c r="AR181" s="152" t="s">
        <v>163</v>
      </c>
      <c r="AT181" s="152" t="s">
        <v>159</v>
      </c>
      <c r="AU181" s="152" t="s">
        <v>85</v>
      </c>
      <c r="AY181" s="13" t="s">
        <v>157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85</v>
      </c>
      <c r="BK181" s="153">
        <f t="shared" si="29"/>
        <v>0</v>
      </c>
      <c r="BL181" s="13" t="s">
        <v>163</v>
      </c>
      <c r="BM181" s="152" t="s">
        <v>588</v>
      </c>
    </row>
    <row r="182" spans="2:65" s="1" customFormat="1" ht="37.9" customHeight="1">
      <c r="B182" s="139"/>
      <c r="C182" s="140" t="s">
        <v>307</v>
      </c>
      <c r="D182" s="140" t="s">
        <v>159</v>
      </c>
      <c r="E182" s="141" t="s">
        <v>589</v>
      </c>
      <c r="F182" s="142" t="s">
        <v>590</v>
      </c>
      <c r="G182" s="143" t="s">
        <v>205</v>
      </c>
      <c r="H182" s="144">
        <v>28.96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39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6.8000000000000005E-2</v>
      </c>
      <c r="T182" s="151">
        <f t="shared" si="23"/>
        <v>1.9692800000000001</v>
      </c>
      <c r="AR182" s="152" t="s">
        <v>163</v>
      </c>
      <c r="AT182" s="152" t="s">
        <v>159</v>
      </c>
      <c r="AU182" s="152" t="s">
        <v>85</v>
      </c>
      <c r="AY182" s="13" t="s">
        <v>157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85</v>
      </c>
      <c r="BK182" s="153">
        <f t="shared" si="29"/>
        <v>0</v>
      </c>
      <c r="BL182" s="13" t="s">
        <v>163</v>
      </c>
      <c r="BM182" s="152" t="s">
        <v>591</v>
      </c>
    </row>
    <row r="183" spans="2:65" s="1" customFormat="1" ht="21.75" customHeight="1">
      <c r="B183" s="139"/>
      <c r="C183" s="140" t="s">
        <v>311</v>
      </c>
      <c r="D183" s="140" t="s">
        <v>159</v>
      </c>
      <c r="E183" s="141" t="s">
        <v>592</v>
      </c>
      <c r="F183" s="142" t="s">
        <v>593</v>
      </c>
      <c r="G183" s="143" t="s">
        <v>185</v>
      </c>
      <c r="H183" s="144">
        <v>52.529000000000003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39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163</v>
      </c>
      <c r="AT183" s="152" t="s">
        <v>159</v>
      </c>
      <c r="AU183" s="152" t="s">
        <v>85</v>
      </c>
      <c r="AY183" s="13" t="s">
        <v>157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85</v>
      </c>
      <c r="BK183" s="153">
        <f t="shared" si="29"/>
        <v>0</v>
      </c>
      <c r="BL183" s="13" t="s">
        <v>163</v>
      </c>
      <c r="BM183" s="152" t="s">
        <v>594</v>
      </c>
    </row>
    <row r="184" spans="2:65" s="1" customFormat="1" ht="21.75" customHeight="1">
      <c r="B184" s="139"/>
      <c r="C184" s="140" t="s">
        <v>315</v>
      </c>
      <c r="D184" s="140" t="s">
        <v>159</v>
      </c>
      <c r="E184" s="141" t="s">
        <v>595</v>
      </c>
      <c r="F184" s="142" t="s">
        <v>596</v>
      </c>
      <c r="G184" s="143" t="s">
        <v>185</v>
      </c>
      <c r="H184" s="144">
        <v>52.529000000000003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39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163</v>
      </c>
      <c r="AT184" s="152" t="s">
        <v>159</v>
      </c>
      <c r="AU184" s="152" t="s">
        <v>85</v>
      </c>
      <c r="AY184" s="13" t="s">
        <v>157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85</v>
      </c>
      <c r="BK184" s="153">
        <f t="shared" si="29"/>
        <v>0</v>
      </c>
      <c r="BL184" s="13" t="s">
        <v>163</v>
      </c>
      <c r="BM184" s="152" t="s">
        <v>597</v>
      </c>
    </row>
    <row r="185" spans="2:65" s="1" customFormat="1" ht="24.2" customHeight="1">
      <c r="B185" s="139"/>
      <c r="C185" s="140" t="s">
        <v>319</v>
      </c>
      <c r="D185" s="140" t="s">
        <v>159</v>
      </c>
      <c r="E185" s="141" t="s">
        <v>598</v>
      </c>
      <c r="F185" s="142" t="s">
        <v>599</v>
      </c>
      <c r="G185" s="143" t="s">
        <v>185</v>
      </c>
      <c r="H185" s="144">
        <v>998.05100000000004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39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163</v>
      </c>
      <c r="AT185" s="152" t="s">
        <v>159</v>
      </c>
      <c r="AU185" s="152" t="s">
        <v>85</v>
      </c>
      <c r="AY185" s="13" t="s">
        <v>157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85</v>
      </c>
      <c r="BK185" s="153">
        <f t="shared" si="29"/>
        <v>0</v>
      </c>
      <c r="BL185" s="13" t="s">
        <v>163</v>
      </c>
      <c r="BM185" s="152" t="s">
        <v>600</v>
      </c>
    </row>
    <row r="186" spans="2:65" s="1" customFormat="1" ht="24.2" customHeight="1">
      <c r="B186" s="139"/>
      <c r="C186" s="140" t="s">
        <v>323</v>
      </c>
      <c r="D186" s="140" t="s">
        <v>159</v>
      </c>
      <c r="E186" s="141" t="s">
        <v>601</v>
      </c>
      <c r="F186" s="142" t="s">
        <v>602</v>
      </c>
      <c r="G186" s="143" t="s">
        <v>185</v>
      </c>
      <c r="H186" s="144">
        <v>52.529000000000003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39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163</v>
      </c>
      <c r="AT186" s="152" t="s">
        <v>159</v>
      </c>
      <c r="AU186" s="152" t="s">
        <v>85</v>
      </c>
      <c r="AY186" s="13" t="s">
        <v>157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85</v>
      </c>
      <c r="BK186" s="153">
        <f t="shared" si="29"/>
        <v>0</v>
      </c>
      <c r="BL186" s="13" t="s">
        <v>163</v>
      </c>
      <c r="BM186" s="152" t="s">
        <v>603</v>
      </c>
    </row>
    <row r="187" spans="2:65" s="1" customFormat="1" ht="24.2" customHeight="1">
      <c r="B187" s="139"/>
      <c r="C187" s="140" t="s">
        <v>327</v>
      </c>
      <c r="D187" s="140" t="s">
        <v>159</v>
      </c>
      <c r="E187" s="141" t="s">
        <v>604</v>
      </c>
      <c r="F187" s="142" t="s">
        <v>605</v>
      </c>
      <c r="G187" s="143" t="s">
        <v>185</v>
      </c>
      <c r="H187" s="144">
        <v>420.23200000000003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39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163</v>
      </c>
      <c r="AT187" s="152" t="s">
        <v>159</v>
      </c>
      <c r="AU187" s="152" t="s">
        <v>85</v>
      </c>
      <c r="AY187" s="13" t="s">
        <v>157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85</v>
      </c>
      <c r="BK187" s="153">
        <f t="shared" si="29"/>
        <v>0</v>
      </c>
      <c r="BL187" s="13" t="s">
        <v>163</v>
      </c>
      <c r="BM187" s="152" t="s">
        <v>606</v>
      </c>
    </row>
    <row r="188" spans="2:65" s="1" customFormat="1" ht="24.2" customHeight="1">
      <c r="B188" s="139"/>
      <c r="C188" s="140" t="s">
        <v>333</v>
      </c>
      <c r="D188" s="140" t="s">
        <v>159</v>
      </c>
      <c r="E188" s="141" t="s">
        <v>607</v>
      </c>
      <c r="F188" s="142" t="s">
        <v>608</v>
      </c>
      <c r="G188" s="143" t="s">
        <v>185</v>
      </c>
      <c r="H188" s="144">
        <v>52.529000000000003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39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163</v>
      </c>
      <c r="AT188" s="152" t="s">
        <v>159</v>
      </c>
      <c r="AU188" s="152" t="s">
        <v>85</v>
      </c>
      <c r="AY188" s="13" t="s">
        <v>157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85</v>
      </c>
      <c r="BK188" s="153">
        <f t="shared" si="29"/>
        <v>0</v>
      </c>
      <c r="BL188" s="13" t="s">
        <v>163</v>
      </c>
      <c r="BM188" s="152" t="s">
        <v>609</v>
      </c>
    </row>
    <row r="189" spans="2:65" s="11" customFormat="1" ht="22.9" customHeight="1">
      <c r="B189" s="127"/>
      <c r="D189" s="128" t="s">
        <v>72</v>
      </c>
      <c r="E189" s="137" t="s">
        <v>278</v>
      </c>
      <c r="F189" s="137" t="s">
        <v>279</v>
      </c>
      <c r="I189" s="130"/>
      <c r="J189" s="138">
        <f>BK189</f>
        <v>0</v>
      </c>
      <c r="L189" s="127"/>
      <c r="M189" s="132"/>
      <c r="P189" s="133">
        <f>P190</f>
        <v>0</v>
      </c>
      <c r="R189" s="133">
        <f>R190</f>
        <v>0</v>
      </c>
      <c r="T189" s="134">
        <f>T190</f>
        <v>0</v>
      </c>
      <c r="AR189" s="128" t="s">
        <v>80</v>
      </c>
      <c r="AT189" s="135" t="s">
        <v>72</v>
      </c>
      <c r="AU189" s="135" t="s">
        <v>80</v>
      </c>
      <c r="AY189" s="128" t="s">
        <v>157</v>
      </c>
      <c r="BK189" s="136">
        <f>BK190</f>
        <v>0</v>
      </c>
    </row>
    <row r="190" spans="2:65" s="1" customFormat="1" ht="24.2" customHeight="1">
      <c r="B190" s="139"/>
      <c r="C190" s="140" t="s">
        <v>337</v>
      </c>
      <c r="D190" s="140" t="s">
        <v>159</v>
      </c>
      <c r="E190" s="141" t="s">
        <v>281</v>
      </c>
      <c r="F190" s="142" t="s">
        <v>282</v>
      </c>
      <c r="G190" s="143" t="s">
        <v>185</v>
      </c>
      <c r="H190" s="144">
        <v>81.063999999999993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39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163</v>
      </c>
      <c r="AT190" s="152" t="s">
        <v>159</v>
      </c>
      <c r="AU190" s="152" t="s">
        <v>85</v>
      </c>
      <c r="AY190" s="13" t="s">
        <v>157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85</v>
      </c>
      <c r="BK190" s="153">
        <f>ROUND(I190*H190,2)</f>
        <v>0</v>
      </c>
      <c r="BL190" s="13" t="s">
        <v>163</v>
      </c>
      <c r="BM190" s="152" t="s">
        <v>610</v>
      </c>
    </row>
    <row r="191" spans="2:65" s="11" customFormat="1" ht="25.9" customHeight="1">
      <c r="B191" s="127"/>
      <c r="D191" s="128" t="s">
        <v>72</v>
      </c>
      <c r="E191" s="129" t="s">
        <v>284</v>
      </c>
      <c r="F191" s="129" t="s">
        <v>285</v>
      </c>
      <c r="I191" s="130"/>
      <c r="J191" s="131">
        <f>BK191</f>
        <v>0</v>
      </c>
      <c r="L191" s="127"/>
      <c r="M191" s="132"/>
      <c r="P191" s="133">
        <f>P192+P201+P205+P209+P212+P216+P221+P227+P232+P237+P245+P248+P252+P254</f>
        <v>0</v>
      </c>
      <c r="R191" s="133">
        <f>R192+R201+R205+R209+R212+R216+R221+R227+R232+R237+R245+R248+R252+R254</f>
        <v>7.3713146605999995</v>
      </c>
      <c r="T191" s="134">
        <f>T192+T201+T205+T209+T212+T216+T221+T227+T232+T237+T245+T248+T252+T254</f>
        <v>1.7512311999999999</v>
      </c>
      <c r="AR191" s="128" t="s">
        <v>85</v>
      </c>
      <c r="AT191" s="135" t="s">
        <v>72</v>
      </c>
      <c r="AU191" s="135" t="s">
        <v>73</v>
      </c>
      <c r="AY191" s="128" t="s">
        <v>157</v>
      </c>
      <c r="BK191" s="136">
        <f>BK192+BK201+BK205+BK209+BK212+BK216+BK221+BK227+BK232+BK237+BK245+BK248+BK252+BK254</f>
        <v>0</v>
      </c>
    </row>
    <row r="192" spans="2:65" s="11" customFormat="1" ht="22.9" customHeight="1">
      <c r="B192" s="127"/>
      <c r="D192" s="128" t="s">
        <v>72</v>
      </c>
      <c r="E192" s="137" t="s">
        <v>286</v>
      </c>
      <c r="F192" s="137" t="s">
        <v>287</v>
      </c>
      <c r="I192" s="130"/>
      <c r="J192" s="138">
        <f>BK192</f>
        <v>0</v>
      </c>
      <c r="L192" s="127"/>
      <c r="M192" s="132"/>
      <c r="P192" s="133">
        <f>SUM(P193:P200)</f>
        <v>0</v>
      </c>
      <c r="R192" s="133">
        <f>SUM(R193:R200)</f>
        <v>0.58539237520000009</v>
      </c>
      <c r="T192" s="134">
        <f>SUM(T193:T200)</f>
        <v>0</v>
      </c>
      <c r="AR192" s="128" t="s">
        <v>85</v>
      </c>
      <c r="AT192" s="135" t="s">
        <v>72</v>
      </c>
      <c r="AU192" s="135" t="s">
        <v>80</v>
      </c>
      <c r="AY192" s="128" t="s">
        <v>157</v>
      </c>
      <c r="BK192" s="136">
        <f>SUM(BK193:BK200)</f>
        <v>0</v>
      </c>
    </row>
    <row r="193" spans="2:65" s="1" customFormat="1" ht="24.2" customHeight="1">
      <c r="B193" s="139"/>
      <c r="C193" s="140" t="s">
        <v>341</v>
      </c>
      <c r="D193" s="140" t="s">
        <v>159</v>
      </c>
      <c r="E193" s="141" t="s">
        <v>611</v>
      </c>
      <c r="F193" s="142" t="s">
        <v>612</v>
      </c>
      <c r="G193" s="143" t="s">
        <v>205</v>
      </c>
      <c r="H193" s="144">
        <v>90.52</v>
      </c>
      <c r="I193" s="145"/>
      <c r="J193" s="146">
        <f t="shared" ref="J193:J200" si="30">ROUND(I193*H193,2)</f>
        <v>0</v>
      </c>
      <c r="K193" s="147"/>
      <c r="L193" s="28"/>
      <c r="M193" s="148" t="s">
        <v>1</v>
      </c>
      <c r="N193" s="149" t="s">
        <v>39</v>
      </c>
      <c r="P193" s="150">
        <f t="shared" ref="P193:P200" si="31">O193*H193</f>
        <v>0</v>
      </c>
      <c r="Q193" s="150">
        <v>0</v>
      </c>
      <c r="R193" s="150">
        <f t="shared" ref="R193:R200" si="32">Q193*H193</f>
        <v>0</v>
      </c>
      <c r="S193" s="150">
        <v>0</v>
      </c>
      <c r="T193" s="151">
        <f t="shared" ref="T193:T200" si="33">S193*H193</f>
        <v>0</v>
      </c>
      <c r="AR193" s="152" t="s">
        <v>223</v>
      </c>
      <c r="AT193" s="152" t="s">
        <v>159</v>
      </c>
      <c r="AU193" s="152" t="s">
        <v>85</v>
      </c>
      <c r="AY193" s="13" t="s">
        <v>157</v>
      </c>
      <c r="BE193" s="153">
        <f t="shared" ref="BE193:BE200" si="34">IF(N193="základná",J193,0)</f>
        <v>0</v>
      </c>
      <c r="BF193" s="153">
        <f t="shared" ref="BF193:BF200" si="35">IF(N193="znížená",J193,0)</f>
        <v>0</v>
      </c>
      <c r="BG193" s="153">
        <f t="shared" ref="BG193:BG200" si="36">IF(N193="zákl. prenesená",J193,0)</f>
        <v>0</v>
      </c>
      <c r="BH193" s="153">
        <f t="shared" ref="BH193:BH200" si="37">IF(N193="zníž. prenesená",J193,0)</f>
        <v>0</v>
      </c>
      <c r="BI193" s="153">
        <f t="shared" ref="BI193:BI200" si="38">IF(N193="nulová",J193,0)</f>
        <v>0</v>
      </c>
      <c r="BJ193" s="13" t="s">
        <v>85</v>
      </c>
      <c r="BK193" s="153">
        <f t="shared" ref="BK193:BK200" si="39">ROUND(I193*H193,2)</f>
        <v>0</v>
      </c>
      <c r="BL193" s="13" t="s">
        <v>223</v>
      </c>
      <c r="BM193" s="152" t="s">
        <v>613</v>
      </c>
    </row>
    <row r="194" spans="2:65" s="1" customFormat="1" ht="16.5" customHeight="1">
      <c r="B194" s="139"/>
      <c r="C194" s="154" t="s">
        <v>345</v>
      </c>
      <c r="D194" s="154" t="s">
        <v>242</v>
      </c>
      <c r="E194" s="155" t="s">
        <v>614</v>
      </c>
      <c r="F194" s="156" t="s">
        <v>615</v>
      </c>
      <c r="G194" s="157" t="s">
        <v>185</v>
      </c>
      <c r="H194" s="158">
        <v>7.6999999999999999E-2</v>
      </c>
      <c r="I194" s="159"/>
      <c r="J194" s="160">
        <f t="shared" si="30"/>
        <v>0</v>
      </c>
      <c r="K194" s="161"/>
      <c r="L194" s="162"/>
      <c r="M194" s="163" t="s">
        <v>1</v>
      </c>
      <c r="N194" s="164" t="s">
        <v>39</v>
      </c>
      <c r="P194" s="150">
        <f t="shared" si="31"/>
        <v>0</v>
      </c>
      <c r="Q194" s="150">
        <v>1</v>
      </c>
      <c r="R194" s="150">
        <f t="shared" si="32"/>
        <v>7.6999999999999999E-2</v>
      </c>
      <c r="S194" s="150">
        <v>0</v>
      </c>
      <c r="T194" s="151">
        <f t="shared" si="33"/>
        <v>0</v>
      </c>
      <c r="AR194" s="152" t="s">
        <v>295</v>
      </c>
      <c r="AT194" s="152" t="s">
        <v>242</v>
      </c>
      <c r="AU194" s="152" t="s">
        <v>85</v>
      </c>
      <c r="AY194" s="13" t="s">
        <v>157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85</v>
      </c>
      <c r="BK194" s="153">
        <f t="shared" si="39"/>
        <v>0</v>
      </c>
      <c r="BL194" s="13" t="s">
        <v>223</v>
      </c>
      <c r="BM194" s="152" t="s">
        <v>616</v>
      </c>
    </row>
    <row r="195" spans="2:65" s="1" customFormat="1" ht="24.2" customHeight="1">
      <c r="B195" s="139"/>
      <c r="C195" s="140" t="s">
        <v>351</v>
      </c>
      <c r="D195" s="140" t="s">
        <v>159</v>
      </c>
      <c r="E195" s="141" t="s">
        <v>617</v>
      </c>
      <c r="F195" s="142" t="s">
        <v>618</v>
      </c>
      <c r="G195" s="143" t="s">
        <v>205</v>
      </c>
      <c r="H195" s="144">
        <v>90.52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39</v>
      </c>
      <c r="P195" s="150">
        <f t="shared" si="31"/>
        <v>0</v>
      </c>
      <c r="Q195" s="150">
        <v>5.4226000000000003E-4</v>
      </c>
      <c r="R195" s="150">
        <f t="shared" si="32"/>
        <v>4.9085375200000003E-2</v>
      </c>
      <c r="S195" s="150">
        <v>0</v>
      </c>
      <c r="T195" s="151">
        <f t="shared" si="33"/>
        <v>0</v>
      </c>
      <c r="AR195" s="152" t="s">
        <v>223</v>
      </c>
      <c r="AT195" s="152" t="s">
        <v>159</v>
      </c>
      <c r="AU195" s="152" t="s">
        <v>85</v>
      </c>
      <c r="AY195" s="13" t="s">
        <v>157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85</v>
      </c>
      <c r="BK195" s="153">
        <f t="shared" si="39"/>
        <v>0</v>
      </c>
      <c r="BL195" s="13" t="s">
        <v>223</v>
      </c>
      <c r="BM195" s="152" t="s">
        <v>619</v>
      </c>
    </row>
    <row r="196" spans="2:65" s="1" customFormat="1" ht="16.5" customHeight="1">
      <c r="B196" s="139"/>
      <c r="C196" s="154" t="s">
        <v>355</v>
      </c>
      <c r="D196" s="154" t="s">
        <v>242</v>
      </c>
      <c r="E196" s="155" t="s">
        <v>620</v>
      </c>
      <c r="F196" s="156" t="s">
        <v>621</v>
      </c>
      <c r="G196" s="157" t="s">
        <v>205</v>
      </c>
      <c r="H196" s="158">
        <v>90.52</v>
      </c>
      <c r="I196" s="159"/>
      <c r="J196" s="160">
        <f t="shared" si="30"/>
        <v>0</v>
      </c>
      <c r="K196" s="161"/>
      <c r="L196" s="162"/>
      <c r="M196" s="163" t="s">
        <v>1</v>
      </c>
      <c r="N196" s="164" t="s">
        <v>39</v>
      </c>
      <c r="P196" s="150">
        <f t="shared" si="31"/>
        <v>0</v>
      </c>
      <c r="Q196" s="150">
        <v>4.2500000000000003E-3</v>
      </c>
      <c r="R196" s="150">
        <f t="shared" si="32"/>
        <v>0.38471</v>
      </c>
      <c r="S196" s="150">
        <v>0</v>
      </c>
      <c r="T196" s="151">
        <f t="shared" si="33"/>
        <v>0</v>
      </c>
      <c r="AR196" s="152" t="s">
        <v>295</v>
      </c>
      <c r="AT196" s="152" t="s">
        <v>242</v>
      </c>
      <c r="AU196" s="152" t="s">
        <v>85</v>
      </c>
      <c r="AY196" s="13" t="s">
        <v>157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85</v>
      </c>
      <c r="BK196" s="153">
        <f t="shared" si="39"/>
        <v>0</v>
      </c>
      <c r="BL196" s="13" t="s">
        <v>223</v>
      </c>
      <c r="BM196" s="152" t="s">
        <v>622</v>
      </c>
    </row>
    <row r="197" spans="2:65" s="1" customFormat="1" ht="33" customHeight="1">
      <c r="B197" s="139"/>
      <c r="C197" s="140" t="s">
        <v>359</v>
      </c>
      <c r="D197" s="140" t="s">
        <v>159</v>
      </c>
      <c r="E197" s="141" t="s">
        <v>623</v>
      </c>
      <c r="F197" s="142" t="s">
        <v>624</v>
      </c>
      <c r="G197" s="143" t="s">
        <v>205</v>
      </c>
      <c r="H197" s="144">
        <v>65.27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39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223</v>
      </c>
      <c r="AT197" s="152" t="s">
        <v>159</v>
      </c>
      <c r="AU197" s="152" t="s">
        <v>85</v>
      </c>
      <c r="AY197" s="13" t="s">
        <v>157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85</v>
      </c>
      <c r="BK197" s="153">
        <f t="shared" si="39"/>
        <v>0</v>
      </c>
      <c r="BL197" s="13" t="s">
        <v>223</v>
      </c>
      <c r="BM197" s="152" t="s">
        <v>625</v>
      </c>
    </row>
    <row r="198" spans="2:65" s="1" customFormat="1" ht="24.2" customHeight="1">
      <c r="B198" s="139"/>
      <c r="C198" s="154" t="s">
        <v>363</v>
      </c>
      <c r="D198" s="154" t="s">
        <v>242</v>
      </c>
      <c r="E198" s="155" t="s">
        <v>626</v>
      </c>
      <c r="F198" s="156" t="s">
        <v>627</v>
      </c>
      <c r="G198" s="157" t="s">
        <v>628</v>
      </c>
      <c r="H198" s="158">
        <v>71.796999999999997</v>
      </c>
      <c r="I198" s="159"/>
      <c r="J198" s="160">
        <f t="shared" si="30"/>
        <v>0</v>
      </c>
      <c r="K198" s="161"/>
      <c r="L198" s="162"/>
      <c r="M198" s="163" t="s">
        <v>1</v>
      </c>
      <c r="N198" s="164" t="s">
        <v>39</v>
      </c>
      <c r="P198" s="150">
        <f t="shared" si="31"/>
        <v>0</v>
      </c>
      <c r="Q198" s="150">
        <v>1E-3</v>
      </c>
      <c r="R198" s="150">
        <f t="shared" si="32"/>
        <v>7.1797E-2</v>
      </c>
      <c r="S198" s="150">
        <v>0</v>
      </c>
      <c r="T198" s="151">
        <f t="shared" si="33"/>
        <v>0</v>
      </c>
      <c r="AR198" s="152" t="s">
        <v>295</v>
      </c>
      <c r="AT198" s="152" t="s">
        <v>242</v>
      </c>
      <c r="AU198" s="152" t="s">
        <v>85</v>
      </c>
      <c r="AY198" s="13" t="s">
        <v>157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85</v>
      </c>
      <c r="BK198" s="153">
        <f t="shared" si="39"/>
        <v>0</v>
      </c>
      <c r="BL198" s="13" t="s">
        <v>223</v>
      </c>
      <c r="BM198" s="152" t="s">
        <v>629</v>
      </c>
    </row>
    <row r="199" spans="2:65" s="1" customFormat="1" ht="24.2" customHeight="1">
      <c r="B199" s="139"/>
      <c r="C199" s="154" t="s">
        <v>367</v>
      </c>
      <c r="D199" s="154" t="s">
        <v>242</v>
      </c>
      <c r="E199" s="155" t="s">
        <v>630</v>
      </c>
      <c r="F199" s="156" t="s">
        <v>631</v>
      </c>
      <c r="G199" s="157" t="s">
        <v>239</v>
      </c>
      <c r="H199" s="158">
        <v>56</v>
      </c>
      <c r="I199" s="159"/>
      <c r="J199" s="160">
        <f t="shared" si="30"/>
        <v>0</v>
      </c>
      <c r="K199" s="161"/>
      <c r="L199" s="162"/>
      <c r="M199" s="163" t="s">
        <v>1</v>
      </c>
      <c r="N199" s="164" t="s">
        <v>39</v>
      </c>
      <c r="P199" s="150">
        <f t="shared" si="31"/>
        <v>0</v>
      </c>
      <c r="Q199" s="150">
        <v>5.0000000000000002E-5</v>
      </c>
      <c r="R199" s="150">
        <f t="shared" si="32"/>
        <v>2.8E-3</v>
      </c>
      <c r="S199" s="150">
        <v>0</v>
      </c>
      <c r="T199" s="151">
        <f t="shared" si="33"/>
        <v>0</v>
      </c>
      <c r="AR199" s="152" t="s">
        <v>295</v>
      </c>
      <c r="AT199" s="152" t="s">
        <v>242</v>
      </c>
      <c r="AU199" s="152" t="s">
        <v>85</v>
      </c>
      <c r="AY199" s="13" t="s">
        <v>157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85</v>
      </c>
      <c r="BK199" s="153">
        <f t="shared" si="39"/>
        <v>0</v>
      </c>
      <c r="BL199" s="13" t="s">
        <v>223</v>
      </c>
      <c r="BM199" s="152" t="s">
        <v>632</v>
      </c>
    </row>
    <row r="200" spans="2:65" s="1" customFormat="1" ht="24.2" customHeight="1">
      <c r="B200" s="139"/>
      <c r="C200" s="140" t="s">
        <v>371</v>
      </c>
      <c r="D200" s="140" t="s">
        <v>159</v>
      </c>
      <c r="E200" s="141" t="s">
        <v>297</v>
      </c>
      <c r="F200" s="142" t="s">
        <v>298</v>
      </c>
      <c r="G200" s="143" t="s">
        <v>299</v>
      </c>
      <c r="H200" s="165"/>
      <c r="I200" s="145"/>
      <c r="J200" s="146">
        <f t="shared" si="30"/>
        <v>0</v>
      </c>
      <c r="K200" s="147"/>
      <c r="L200" s="28"/>
      <c r="M200" s="148" t="s">
        <v>1</v>
      </c>
      <c r="N200" s="149" t="s">
        <v>39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223</v>
      </c>
      <c r="AT200" s="152" t="s">
        <v>159</v>
      </c>
      <c r="AU200" s="152" t="s">
        <v>85</v>
      </c>
      <c r="AY200" s="13" t="s">
        <v>157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85</v>
      </c>
      <c r="BK200" s="153">
        <f t="shared" si="39"/>
        <v>0</v>
      </c>
      <c r="BL200" s="13" t="s">
        <v>223</v>
      </c>
      <c r="BM200" s="152" t="s">
        <v>633</v>
      </c>
    </row>
    <row r="201" spans="2:65" s="11" customFormat="1" ht="22.9" customHeight="1">
      <c r="B201" s="127"/>
      <c r="D201" s="128" t="s">
        <v>72</v>
      </c>
      <c r="E201" s="137" t="s">
        <v>1232</v>
      </c>
      <c r="F201" s="137" t="s">
        <v>1233</v>
      </c>
      <c r="I201" s="130"/>
      <c r="J201" s="138">
        <f>BK201</f>
        <v>0</v>
      </c>
      <c r="L201" s="127"/>
      <c r="M201" s="132"/>
      <c r="P201" s="133">
        <f>SUM(P202:P204)</f>
        <v>0</v>
      </c>
      <c r="R201" s="133">
        <f>SUM(R202:R204)</f>
        <v>1.903183E-2</v>
      </c>
      <c r="T201" s="134">
        <f>SUM(T202:T204)</f>
        <v>0</v>
      </c>
      <c r="AR201" s="128" t="s">
        <v>85</v>
      </c>
      <c r="AT201" s="135" t="s">
        <v>72</v>
      </c>
      <c r="AU201" s="135" t="s">
        <v>80</v>
      </c>
      <c r="AY201" s="128" t="s">
        <v>157</v>
      </c>
      <c r="BK201" s="136">
        <f>SUM(BK202:BK204)</f>
        <v>0</v>
      </c>
    </row>
    <row r="202" spans="2:65" s="1" customFormat="1" ht="21.75" customHeight="1">
      <c r="B202" s="139"/>
      <c r="C202" s="140" t="s">
        <v>377</v>
      </c>
      <c r="D202" s="140" t="s">
        <v>159</v>
      </c>
      <c r="E202" s="141" t="s">
        <v>1234</v>
      </c>
      <c r="F202" s="142" t="s">
        <v>1235</v>
      </c>
      <c r="G202" s="143" t="s">
        <v>205</v>
      </c>
      <c r="H202" s="144">
        <v>90.52</v>
      </c>
      <c r="I202" s="145"/>
      <c r="J202" s="146">
        <f>ROUND(I202*H202,2)</f>
        <v>0</v>
      </c>
      <c r="K202" s="147"/>
      <c r="L202" s="28"/>
      <c r="M202" s="148" t="s">
        <v>1</v>
      </c>
      <c r="N202" s="149" t="s">
        <v>39</v>
      </c>
      <c r="P202" s="150">
        <f>O202*H202</f>
        <v>0</v>
      </c>
      <c r="Q202" s="150">
        <v>3.2499999999999998E-6</v>
      </c>
      <c r="R202" s="150">
        <f>Q202*H202</f>
        <v>2.9418999999999995E-4</v>
      </c>
      <c r="S202" s="150">
        <v>0</v>
      </c>
      <c r="T202" s="151">
        <f>S202*H202</f>
        <v>0</v>
      </c>
      <c r="AR202" s="152" t="s">
        <v>223</v>
      </c>
      <c r="AT202" s="152" t="s">
        <v>159</v>
      </c>
      <c r="AU202" s="152" t="s">
        <v>85</v>
      </c>
      <c r="AY202" s="13" t="s">
        <v>157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85</v>
      </c>
      <c r="BK202" s="153">
        <f>ROUND(I202*H202,2)</f>
        <v>0</v>
      </c>
      <c r="BL202" s="13" t="s">
        <v>223</v>
      </c>
      <c r="BM202" s="152" t="s">
        <v>1236</v>
      </c>
    </row>
    <row r="203" spans="2:65" s="1" customFormat="1" ht="37.9" customHeight="1">
      <c r="B203" s="139"/>
      <c r="C203" s="154" t="s">
        <v>381</v>
      </c>
      <c r="D203" s="154" t="s">
        <v>242</v>
      </c>
      <c r="E203" s="155" t="s">
        <v>1237</v>
      </c>
      <c r="F203" s="156" t="s">
        <v>1238</v>
      </c>
      <c r="G203" s="157" t="s">
        <v>205</v>
      </c>
      <c r="H203" s="158">
        <v>104.098</v>
      </c>
      <c r="I203" s="159"/>
      <c r="J203" s="160">
        <f>ROUND(I203*H203,2)</f>
        <v>0</v>
      </c>
      <c r="K203" s="161"/>
      <c r="L203" s="162"/>
      <c r="M203" s="163" t="s">
        <v>1</v>
      </c>
      <c r="N203" s="164" t="s">
        <v>39</v>
      </c>
      <c r="P203" s="150">
        <f>O203*H203</f>
        <v>0</v>
      </c>
      <c r="Q203" s="150">
        <v>1.8000000000000001E-4</v>
      </c>
      <c r="R203" s="150">
        <f>Q203*H203</f>
        <v>1.873764E-2</v>
      </c>
      <c r="S203" s="150">
        <v>0</v>
      </c>
      <c r="T203" s="151">
        <f>S203*H203</f>
        <v>0</v>
      </c>
      <c r="AR203" s="152" t="s">
        <v>295</v>
      </c>
      <c r="AT203" s="152" t="s">
        <v>242</v>
      </c>
      <c r="AU203" s="152" t="s">
        <v>85</v>
      </c>
      <c r="AY203" s="13" t="s">
        <v>157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85</v>
      </c>
      <c r="BK203" s="153">
        <f>ROUND(I203*H203,2)</f>
        <v>0</v>
      </c>
      <c r="BL203" s="13" t="s">
        <v>223</v>
      </c>
      <c r="BM203" s="152" t="s">
        <v>1239</v>
      </c>
    </row>
    <row r="204" spans="2:65" s="1" customFormat="1" ht="24.2" customHeight="1">
      <c r="B204" s="139"/>
      <c r="C204" s="140" t="s">
        <v>387</v>
      </c>
      <c r="D204" s="140" t="s">
        <v>159</v>
      </c>
      <c r="E204" s="141" t="s">
        <v>1240</v>
      </c>
      <c r="F204" s="142" t="s">
        <v>1241</v>
      </c>
      <c r="G204" s="143" t="s">
        <v>299</v>
      </c>
      <c r="H204" s="165"/>
      <c r="I204" s="145"/>
      <c r="J204" s="146">
        <f>ROUND(I204*H204,2)</f>
        <v>0</v>
      </c>
      <c r="K204" s="147"/>
      <c r="L204" s="28"/>
      <c r="M204" s="148" t="s">
        <v>1</v>
      </c>
      <c r="N204" s="149" t="s">
        <v>39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223</v>
      </c>
      <c r="AT204" s="152" t="s">
        <v>159</v>
      </c>
      <c r="AU204" s="152" t="s">
        <v>85</v>
      </c>
      <c r="AY204" s="13" t="s">
        <v>157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85</v>
      </c>
      <c r="BK204" s="153">
        <f>ROUND(I204*H204,2)</f>
        <v>0</v>
      </c>
      <c r="BL204" s="13" t="s">
        <v>223</v>
      </c>
      <c r="BM204" s="152" t="s">
        <v>1242</v>
      </c>
    </row>
    <row r="205" spans="2:65" s="11" customFormat="1" ht="22.9" customHeight="1">
      <c r="B205" s="127"/>
      <c r="D205" s="128" t="s">
        <v>72</v>
      </c>
      <c r="E205" s="137" t="s">
        <v>634</v>
      </c>
      <c r="F205" s="137" t="s">
        <v>635</v>
      </c>
      <c r="I205" s="130"/>
      <c r="J205" s="138">
        <f>BK205</f>
        <v>0</v>
      </c>
      <c r="L205" s="127"/>
      <c r="M205" s="132"/>
      <c r="P205" s="133">
        <f>SUM(P206:P208)</f>
        <v>0</v>
      </c>
      <c r="R205" s="133">
        <f>SUM(R206:R208)</f>
        <v>2.4929234999999998</v>
      </c>
      <c r="T205" s="134">
        <f>SUM(T206:T208)</f>
        <v>0</v>
      </c>
      <c r="AR205" s="128" t="s">
        <v>85</v>
      </c>
      <c r="AT205" s="135" t="s">
        <v>72</v>
      </c>
      <c r="AU205" s="135" t="s">
        <v>80</v>
      </c>
      <c r="AY205" s="128" t="s">
        <v>157</v>
      </c>
      <c r="BK205" s="136">
        <f>SUM(BK206:BK208)</f>
        <v>0</v>
      </c>
    </row>
    <row r="206" spans="2:65" s="1" customFormat="1" ht="24.2" customHeight="1">
      <c r="B206" s="139"/>
      <c r="C206" s="140" t="s">
        <v>391</v>
      </c>
      <c r="D206" s="140" t="s">
        <v>159</v>
      </c>
      <c r="E206" s="141" t="s">
        <v>1243</v>
      </c>
      <c r="F206" s="142" t="s">
        <v>1244</v>
      </c>
      <c r="G206" s="143" t="s">
        <v>205</v>
      </c>
      <c r="H206" s="144">
        <v>181.04</v>
      </c>
      <c r="I206" s="145"/>
      <c r="J206" s="146">
        <f>ROUND(I206*H206,2)</f>
        <v>0</v>
      </c>
      <c r="K206" s="147"/>
      <c r="L206" s="28"/>
      <c r="M206" s="148" t="s">
        <v>1</v>
      </c>
      <c r="N206" s="149" t="s">
        <v>39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223</v>
      </c>
      <c r="AT206" s="152" t="s">
        <v>159</v>
      </c>
      <c r="AU206" s="152" t="s">
        <v>85</v>
      </c>
      <c r="AY206" s="13" t="s">
        <v>157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85</v>
      </c>
      <c r="BK206" s="153">
        <f>ROUND(I206*H206,2)</f>
        <v>0</v>
      </c>
      <c r="BL206" s="13" t="s">
        <v>223</v>
      </c>
      <c r="BM206" s="152" t="s">
        <v>1245</v>
      </c>
    </row>
    <row r="207" spans="2:65" s="1" customFormat="1" ht="24.2" customHeight="1">
      <c r="B207" s="139"/>
      <c r="C207" s="154" t="s">
        <v>395</v>
      </c>
      <c r="D207" s="154" t="s">
        <v>242</v>
      </c>
      <c r="E207" s="155" t="s">
        <v>1246</v>
      </c>
      <c r="F207" s="156" t="s">
        <v>1247</v>
      </c>
      <c r="G207" s="157" t="s">
        <v>205</v>
      </c>
      <c r="H207" s="158">
        <v>184.661</v>
      </c>
      <c r="I207" s="159"/>
      <c r="J207" s="160">
        <f>ROUND(I207*H207,2)</f>
        <v>0</v>
      </c>
      <c r="K207" s="161"/>
      <c r="L207" s="162"/>
      <c r="M207" s="163" t="s">
        <v>1</v>
      </c>
      <c r="N207" s="164" t="s">
        <v>39</v>
      </c>
      <c r="P207" s="150">
        <f>O207*H207</f>
        <v>0</v>
      </c>
      <c r="Q207" s="150">
        <v>1.35E-2</v>
      </c>
      <c r="R207" s="150">
        <f>Q207*H207</f>
        <v>2.4929234999999998</v>
      </c>
      <c r="S207" s="150">
        <v>0</v>
      </c>
      <c r="T207" s="151">
        <f>S207*H207</f>
        <v>0</v>
      </c>
      <c r="AR207" s="152" t="s">
        <v>295</v>
      </c>
      <c r="AT207" s="152" t="s">
        <v>242</v>
      </c>
      <c r="AU207" s="152" t="s">
        <v>85</v>
      </c>
      <c r="AY207" s="13" t="s">
        <v>157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3" t="s">
        <v>85</v>
      </c>
      <c r="BK207" s="153">
        <f>ROUND(I207*H207,2)</f>
        <v>0</v>
      </c>
      <c r="BL207" s="13" t="s">
        <v>223</v>
      </c>
      <c r="BM207" s="152" t="s">
        <v>1248</v>
      </c>
    </row>
    <row r="208" spans="2:65" s="1" customFormat="1" ht="24.2" customHeight="1">
      <c r="B208" s="139"/>
      <c r="C208" s="140" t="s">
        <v>399</v>
      </c>
      <c r="D208" s="140" t="s">
        <v>159</v>
      </c>
      <c r="E208" s="141" t="s">
        <v>654</v>
      </c>
      <c r="F208" s="142" t="s">
        <v>655</v>
      </c>
      <c r="G208" s="143" t="s">
        <v>299</v>
      </c>
      <c r="H208" s="165"/>
      <c r="I208" s="145"/>
      <c r="J208" s="146">
        <f>ROUND(I208*H208,2)</f>
        <v>0</v>
      </c>
      <c r="K208" s="147"/>
      <c r="L208" s="28"/>
      <c r="M208" s="148" t="s">
        <v>1</v>
      </c>
      <c r="N208" s="149" t="s">
        <v>39</v>
      </c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223</v>
      </c>
      <c r="AT208" s="152" t="s">
        <v>159</v>
      </c>
      <c r="AU208" s="152" t="s">
        <v>85</v>
      </c>
      <c r="AY208" s="13" t="s">
        <v>157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85</v>
      </c>
      <c r="BK208" s="153">
        <f>ROUND(I208*H208,2)</f>
        <v>0</v>
      </c>
      <c r="BL208" s="13" t="s">
        <v>223</v>
      </c>
      <c r="BM208" s="152" t="s">
        <v>656</v>
      </c>
    </row>
    <row r="209" spans="2:65" s="11" customFormat="1" ht="22.9" customHeight="1">
      <c r="B209" s="127"/>
      <c r="D209" s="128" t="s">
        <v>72</v>
      </c>
      <c r="E209" s="137" t="s">
        <v>301</v>
      </c>
      <c r="F209" s="137" t="s">
        <v>302</v>
      </c>
      <c r="I209" s="130"/>
      <c r="J209" s="138">
        <f>BK209</f>
        <v>0</v>
      </c>
      <c r="L209" s="127"/>
      <c r="M209" s="132"/>
      <c r="P209" s="133">
        <f>SUM(P210:P211)</f>
        <v>0</v>
      </c>
      <c r="R209" s="133">
        <f>SUM(R210:R211)</f>
        <v>0</v>
      </c>
      <c r="T209" s="134">
        <f>SUM(T210:T211)</f>
        <v>0.20397999999999999</v>
      </c>
      <c r="AR209" s="128" t="s">
        <v>85</v>
      </c>
      <c r="AT209" s="135" t="s">
        <v>72</v>
      </c>
      <c r="AU209" s="135" t="s">
        <v>80</v>
      </c>
      <c r="AY209" s="128" t="s">
        <v>157</v>
      </c>
      <c r="BK209" s="136">
        <f>SUM(BK210:BK211)</f>
        <v>0</v>
      </c>
    </row>
    <row r="210" spans="2:65" s="1" customFormat="1" ht="33" customHeight="1">
      <c r="B210" s="139"/>
      <c r="C210" s="140" t="s">
        <v>403</v>
      </c>
      <c r="D210" s="140" t="s">
        <v>159</v>
      </c>
      <c r="E210" s="141" t="s">
        <v>1249</v>
      </c>
      <c r="F210" s="142" t="s">
        <v>1250</v>
      </c>
      <c r="G210" s="143" t="s">
        <v>205</v>
      </c>
      <c r="H210" s="144">
        <v>14.57</v>
      </c>
      <c r="I210" s="145"/>
      <c r="J210" s="146">
        <f>ROUND(I210*H210,2)</f>
        <v>0</v>
      </c>
      <c r="K210" s="147"/>
      <c r="L210" s="28"/>
      <c r="M210" s="148" t="s">
        <v>1</v>
      </c>
      <c r="N210" s="149" t="s">
        <v>39</v>
      </c>
      <c r="P210" s="150">
        <f>O210*H210</f>
        <v>0</v>
      </c>
      <c r="Q210" s="150">
        <v>0</v>
      </c>
      <c r="R210" s="150">
        <f>Q210*H210</f>
        <v>0</v>
      </c>
      <c r="S210" s="150">
        <v>1.4E-2</v>
      </c>
      <c r="T210" s="151">
        <f>S210*H210</f>
        <v>0.20397999999999999</v>
      </c>
      <c r="AR210" s="152" t="s">
        <v>223</v>
      </c>
      <c r="AT210" s="152" t="s">
        <v>159</v>
      </c>
      <c r="AU210" s="152" t="s">
        <v>85</v>
      </c>
      <c r="AY210" s="13" t="s">
        <v>157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3" t="s">
        <v>85</v>
      </c>
      <c r="BK210" s="153">
        <f>ROUND(I210*H210,2)</f>
        <v>0</v>
      </c>
      <c r="BL210" s="13" t="s">
        <v>223</v>
      </c>
      <c r="BM210" s="152" t="s">
        <v>1251</v>
      </c>
    </row>
    <row r="211" spans="2:65" s="1" customFormat="1" ht="24.2" customHeight="1">
      <c r="B211" s="139"/>
      <c r="C211" s="140" t="s">
        <v>407</v>
      </c>
      <c r="D211" s="140" t="s">
        <v>159</v>
      </c>
      <c r="E211" s="141" t="s">
        <v>328</v>
      </c>
      <c r="F211" s="142" t="s">
        <v>329</v>
      </c>
      <c r="G211" s="143" t="s">
        <v>299</v>
      </c>
      <c r="H211" s="165"/>
      <c r="I211" s="145"/>
      <c r="J211" s="146">
        <f>ROUND(I211*H211,2)</f>
        <v>0</v>
      </c>
      <c r="K211" s="147"/>
      <c r="L211" s="28"/>
      <c r="M211" s="148" t="s">
        <v>1</v>
      </c>
      <c r="N211" s="149" t="s">
        <v>39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223</v>
      </c>
      <c r="AT211" s="152" t="s">
        <v>159</v>
      </c>
      <c r="AU211" s="152" t="s">
        <v>85</v>
      </c>
      <c r="AY211" s="13" t="s">
        <v>157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3" t="s">
        <v>85</v>
      </c>
      <c r="BK211" s="153">
        <f>ROUND(I211*H211,2)</f>
        <v>0</v>
      </c>
      <c r="BL211" s="13" t="s">
        <v>223</v>
      </c>
      <c r="BM211" s="152" t="s">
        <v>670</v>
      </c>
    </row>
    <row r="212" spans="2:65" s="11" customFormat="1" ht="22.9" customHeight="1">
      <c r="B212" s="127"/>
      <c r="D212" s="128" t="s">
        <v>72</v>
      </c>
      <c r="E212" s="137" t="s">
        <v>331</v>
      </c>
      <c r="F212" s="137" t="s">
        <v>332</v>
      </c>
      <c r="I212" s="130"/>
      <c r="J212" s="138">
        <f>BK212</f>
        <v>0</v>
      </c>
      <c r="L212" s="127"/>
      <c r="M212" s="132"/>
      <c r="P212" s="133">
        <f>SUM(P213:P215)</f>
        <v>0</v>
      </c>
      <c r="R212" s="133">
        <f>SUM(R213:R215)</f>
        <v>0.31692840100000003</v>
      </c>
      <c r="T212" s="134">
        <f>SUM(T213:T215)</f>
        <v>0</v>
      </c>
      <c r="AR212" s="128" t="s">
        <v>85</v>
      </c>
      <c r="AT212" s="135" t="s">
        <v>72</v>
      </c>
      <c r="AU212" s="135" t="s">
        <v>80</v>
      </c>
      <c r="AY212" s="128" t="s">
        <v>157</v>
      </c>
      <c r="BK212" s="136">
        <f>SUM(BK213:BK215)</f>
        <v>0</v>
      </c>
    </row>
    <row r="213" spans="2:65" s="1" customFormat="1" ht="37.9" customHeight="1">
      <c r="B213" s="139"/>
      <c r="C213" s="140" t="s">
        <v>411</v>
      </c>
      <c r="D213" s="140" t="s">
        <v>159</v>
      </c>
      <c r="E213" s="141" t="s">
        <v>672</v>
      </c>
      <c r="F213" s="142" t="s">
        <v>673</v>
      </c>
      <c r="G213" s="143" t="s">
        <v>205</v>
      </c>
      <c r="H213" s="144">
        <v>11.8</v>
      </c>
      <c r="I213" s="145"/>
      <c r="J213" s="146">
        <f>ROUND(I213*H213,2)</f>
        <v>0</v>
      </c>
      <c r="K213" s="147"/>
      <c r="L213" s="28"/>
      <c r="M213" s="148" t="s">
        <v>1</v>
      </c>
      <c r="N213" s="149" t="s">
        <v>39</v>
      </c>
      <c r="P213" s="150">
        <f>O213*H213</f>
        <v>0</v>
      </c>
      <c r="Q213" s="150">
        <v>1.1820000000000001E-2</v>
      </c>
      <c r="R213" s="150">
        <f>Q213*H213</f>
        <v>0.13947600000000002</v>
      </c>
      <c r="S213" s="150">
        <v>0</v>
      </c>
      <c r="T213" s="151">
        <f>S213*H213</f>
        <v>0</v>
      </c>
      <c r="AR213" s="152" t="s">
        <v>223</v>
      </c>
      <c r="AT213" s="152" t="s">
        <v>159</v>
      </c>
      <c r="AU213" s="152" t="s">
        <v>85</v>
      </c>
      <c r="AY213" s="13" t="s">
        <v>157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3" t="s">
        <v>85</v>
      </c>
      <c r="BK213" s="153">
        <f>ROUND(I213*H213,2)</f>
        <v>0</v>
      </c>
      <c r="BL213" s="13" t="s">
        <v>223</v>
      </c>
      <c r="BM213" s="152" t="s">
        <v>674</v>
      </c>
    </row>
    <row r="214" spans="2:65" s="1" customFormat="1" ht="37.9" customHeight="1">
      <c r="B214" s="139"/>
      <c r="C214" s="140" t="s">
        <v>415</v>
      </c>
      <c r="D214" s="140" t="s">
        <v>159</v>
      </c>
      <c r="E214" s="141" t="s">
        <v>1252</v>
      </c>
      <c r="F214" s="142" t="s">
        <v>1253</v>
      </c>
      <c r="G214" s="143" t="s">
        <v>205</v>
      </c>
      <c r="H214" s="144">
        <v>14.57</v>
      </c>
      <c r="I214" s="145"/>
      <c r="J214" s="146">
        <f>ROUND(I214*H214,2)</f>
        <v>0</v>
      </c>
      <c r="K214" s="147"/>
      <c r="L214" s="28"/>
      <c r="M214" s="148" t="s">
        <v>1</v>
      </c>
      <c r="N214" s="149" t="s">
        <v>39</v>
      </c>
      <c r="P214" s="150">
        <f>O214*H214</f>
        <v>0</v>
      </c>
      <c r="Q214" s="150">
        <v>1.2179300000000001E-2</v>
      </c>
      <c r="R214" s="150">
        <f>Q214*H214</f>
        <v>0.17745240100000001</v>
      </c>
      <c r="S214" s="150">
        <v>0</v>
      </c>
      <c r="T214" s="151">
        <f>S214*H214</f>
        <v>0</v>
      </c>
      <c r="AR214" s="152" t="s">
        <v>223</v>
      </c>
      <c r="AT214" s="152" t="s">
        <v>159</v>
      </c>
      <c r="AU214" s="152" t="s">
        <v>85</v>
      </c>
      <c r="AY214" s="13" t="s">
        <v>157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3" t="s">
        <v>85</v>
      </c>
      <c r="BK214" s="153">
        <f>ROUND(I214*H214,2)</f>
        <v>0</v>
      </c>
      <c r="BL214" s="13" t="s">
        <v>223</v>
      </c>
      <c r="BM214" s="152" t="s">
        <v>1254</v>
      </c>
    </row>
    <row r="215" spans="2:65" s="1" customFormat="1" ht="24.2" customHeight="1">
      <c r="B215" s="139"/>
      <c r="C215" s="140" t="s">
        <v>419</v>
      </c>
      <c r="D215" s="140" t="s">
        <v>159</v>
      </c>
      <c r="E215" s="141" t="s">
        <v>684</v>
      </c>
      <c r="F215" s="142" t="s">
        <v>685</v>
      </c>
      <c r="G215" s="143" t="s">
        <v>299</v>
      </c>
      <c r="H215" s="165"/>
      <c r="I215" s="145"/>
      <c r="J215" s="146">
        <f>ROUND(I215*H215,2)</f>
        <v>0</v>
      </c>
      <c r="K215" s="147"/>
      <c r="L215" s="28"/>
      <c r="M215" s="148" t="s">
        <v>1</v>
      </c>
      <c r="N215" s="149" t="s">
        <v>39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223</v>
      </c>
      <c r="AT215" s="152" t="s">
        <v>159</v>
      </c>
      <c r="AU215" s="152" t="s">
        <v>85</v>
      </c>
      <c r="AY215" s="13" t="s">
        <v>157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3" t="s">
        <v>85</v>
      </c>
      <c r="BK215" s="153">
        <f>ROUND(I215*H215,2)</f>
        <v>0</v>
      </c>
      <c r="BL215" s="13" t="s">
        <v>223</v>
      </c>
      <c r="BM215" s="152" t="s">
        <v>686</v>
      </c>
    </row>
    <row r="216" spans="2:65" s="11" customFormat="1" ht="22.9" customHeight="1">
      <c r="B216" s="127"/>
      <c r="D216" s="128" t="s">
        <v>72</v>
      </c>
      <c r="E216" s="137" t="s">
        <v>349</v>
      </c>
      <c r="F216" s="137" t="s">
        <v>350</v>
      </c>
      <c r="I216" s="130"/>
      <c r="J216" s="138">
        <f>BK216</f>
        <v>0</v>
      </c>
      <c r="L216" s="127"/>
      <c r="M216" s="132"/>
      <c r="P216" s="133">
        <f>SUM(P217:P220)</f>
        <v>0</v>
      </c>
      <c r="R216" s="133">
        <f>SUM(R217:R220)</f>
        <v>0</v>
      </c>
      <c r="T216" s="134">
        <f>SUM(T217:T220)</f>
        <v>5.8111200000000002E-2</v>
      </c>
      <c r="AR216" s="128" t="s">
        <v>85</v>
      </c>
      <c r="AT216" s="135" t="s">
        <v>72</v>
      </c>
      <c r="AU216" s="135" t="s">
        <v>80</v>
      </c>
      <c r="AY216" s="128" t="s">
        <v>157</v>
      </c>
      <c r="BK216" s="136">
        <f>SUM(BK217:BK220)</f>
        <v>0</v>
      </c>
    </row>
    <row r="217" spans="2:65" s="1" customFormat="1" ht="33" customHeight="1">
      <c r="B217" s="139"/>
      <c r="C217" s="140" t="s">
        <v>423</v>
      </c>
      <c r="D217" s="140" t="s">
        <v>159</v>
      </c>
      <c r="E217" s="141" t="s">
        <v>688</v>
      </c>
      <c r="F217" s="142" t="s">
        <v>689</v>
      </c>
      <c r="G217" s="143" t="s">
        <v>239</v>
      </c>
      <c r="H217" s="144">
        <v>8.86</v>
      </c>
      <c r="I217" s="145"/>
      <c r="J217" s="146">
        <f>ROUND(I217*H217,2)</f>
        <v>0</v>
      </c>
      <c r="K217" s="147"/>
      <c r="L217" s="28"/>
      <c r="M217" s="148" t="s">
        <v>1</v>
      </c>
      <c r="N217" s="149" t="s">
        <v>39</v>
      </c>
      <c r="P217" s="150">
        <f>O217*H217</f>
        <v>0</v>
      </c>
      <c r="Q217" s="150">
        <v>0</v>
      </c>
      <c r="R217" s="150">
        <f>Q217*H217</f>
        <v>0</v>
      </c>
      <c r="S217" s="150">
        <v>3.47E-3</v>
      </c>
      <c r="T217" s="151">
        <f>S217*H217</f>
        <v>3.0744199999999999E-2</v>
      </c>
      <c r="AR217" s="152" t="s">
        <v>223</v>
      </c>
      <c r="AT217" s="152" t="s">
        <v>159</v>
      </c>
      <c r="AU217" s="152" t="s">
        <v>85</v>
      </c>
      <c r="AY217" s="13" t="s">
        <v>157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3" t="s">
        <v>85</v>
      </c>
      <c r="BK217" s="153">
        <f>ROUND(I217*H217,2)</f>
        <v>0</v>
      </c>
      <c r="BL217" s="13" t="s">
        <v>223</v>
      </c>
      <c r="BM217" s="152" t="s">
        <v>690</v>
      </c>
    </row>
    <row r="218" spans="2:65" s="1" customFormat="1" ht="24.2" customHeight="1">
      <c r="B218" s="139"/>
      <c r="C218" s="140" t="s">
        <v>429</v>
      </c>
      <c r="D218" s="140" t="s">
        <v>159</v>
      </c>
      <c r="E218" s="141" t="s">
        <v>692</v>
      </c>
      <c r="F218" s="142" t="s">
        <v>693</v>
      </c>
      <c r="G218" s="143" t="s">
        <v>239</v>
      </c>
      <c r="H218" s="144">
        <v>5.5</v>
      </c>
      <c r="I218" s="145"/>
      <c r="J218" s="146">
        <f>ROUND(I218*H218,2)</f>
        <v>0</v>
      </c>
      <c r="K218" s="147"/>
      <c r="L218" s="28"/>
      <c r="M218" s="148" t="s">
        <v>1</v>
      </c>
      <c r="N218" s="149" t="s">
        <v>39</v>
      </c>
      <c r="P218" s="150">
        <f>O218*H218</f>
        <v>0</v>
      </c>
      <c r="Q218" s="150">
        <v>0</v>
      </c>
      <c r="R218" s="150">
        <f>Q218*H218</f>
        <v>0</v>
      </c>
      <c r="S218" s="150">
        <v>1.3500000000000001E-3</v>
      </c>
      <c r="T218" s="151">
        <f>S218*H218</f>
        <v>7.4250000000000002E-3</v>
      </c>
      <c r="AR218" s="152" t="s">
        <v>223</v>
      </c>
      <c r="AT218" s="152" t="s">
        <v>159</v>
      </c>
      <c r="AU218" s="152" t="s">
        <v>85</v>
      </c>
      <c r="AY218" s="13" t="s">
        <v>157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3" t="s">
        <v>85</v>
      </c>
      <c r="BK218" s="153">
        <f>ROUND(I218*H218,2)</f>
        <v>0</v>
      </c>
      <c r="BL218" s="13" t="s">
        <v>223</v>
      </c>
      <c r="BM218" s="152" t="s">
        <v>694</v>
      </c>
    </row>
    <row r="219" spans="2:65" s="1" customFormat="1" ht="24.2" customHeight="1">
      <c r="B219" s="139"/>
      <c r="C219" s="140" t="s">
        <v>433</v>
      </c>
      <c r="D219" s="140" t="s">
        <v>159</v>
      </c>
      <c r="E219" s="141" t="s">
        <v>696</v>
      </c>
      <c r="F219" s="142" t="s">
        <v>697</v>
      </c>
      <c r="G219" s="143" t="s">
        <v>239</v>
      </c>
      <c r="H219" s="144">
        <v>5.9</v>
      </c>
      <c r="I219" s="145"/>
      <c r="J219" s="146">
        <f>ROUND(I219*H219,2)</f>
        <v>0</v>
      </c>
      <c r="K219" s="147"/>
      <c r="L219" s="28"/>
      <c r="M219" s="148" t="s">
        <v>1</v>
      </c>
      <c r="N219" s="149" t="s">
        <v>39</v>
      </c>
      <c r="P219" s="150">
        <f>O219*H219</f>
        <v>0</v>
      </c>
      <c r="Q219" s="150">
        <v>0</v>
      </c>
      <c r="R219" s="150">
        <f>Q219*H219</f>
        <v>0</v>
      </c>
      <c r="S219" s="150">
        <v>3.3800000000000002E-3</v>
      </c>
      <c r="T219" s="151">
        <f>S219*H219</f>
        <v>1.9942000000000001E-2</v>
      </c>
      <c r="AR219" s="152" t="s">
        <v>223</v>
      </c>
      <c r="AT219" s="152" t="s">
        <v>159</v>
      </c>
      <c r="AU219" s="152" t="s">
        <v>85</v>
      </c>
      <c r="AY219" s="13" t="s">
        <v>157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85</v>
      </c>
      <c r="BK219" s="153">
        <f>ROUND(I219*H219,2)</f>
        <v>0</v>
      </c>
      <c r="BL219" s="13" t="s">
        <v>223</v>
      </c>
      <c r="BM219" s="152" t="s">
        <v>698</v>
      </c>
    </row>
    <row r="220" spans="2:65" s="1" customFormat="1" ht="24.2" customHeight="1">
      <c r="B220" s="139"/>
      <c r="C220" s="140" t="s">
        <v>438</v>
      </c>
      <c r="D220" s="140" t="s">
        <v>159</v>
      </c>
      <c r="E220" s="141" t="s">
        <v>700</v>
      </c>
      <c r="F220" s="142" t="s">
        <v>701</v>
      </c>
      <c r="G220" s="143" t="s">
        <v>299</v>
      </c>
      <c r="H220" s="165"/>
      <c r="I220" s="145"/>
      <c r="J220" s="146">
        <f>ROUND(I220*H220,2)</f>
        <v>0</v>
      </c>
      <c r="K220" s="147"/>
      <c r="L220" s="28"/>
      <c r="M220" s="148" t="s">
        <v>1</v>
      </c>
      <c r="N220" s="149" t="s">
        <v>39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223</v>
      </c>
      <c r="AT220" s="152" t="s">
        <v>159</v>
      </c>
      <c r="AU220" s="152" t="s">
        <v>85</v>
      </c>
      <c r="AY220" s="13" t="s">
        <v>157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3" t="s">
        <v>85</v>
      </c>
      <c r="BK220" s="153">
        <f>ROUND(I220*H220,2)</f>
        <v>0</v>
      </c>
      <c r="BL220" s="13" t="s">
        <v>223</v>
      </c>
      <c r="BM220" s="152" t="s">
        <v>702</v>
      </c>
    </row>
    <row r="221" spans="2:65" s="11" customFormat="1" ht="22.9" customHeight="1">
      <c r="B221" s="127"/>
      <c r="D221" s="128" t="s">
        <v>72</v>
      </c>
      <c r="E221" s="137" t="s">
        <v>385</v>
      </c>
      <c r="F221" s="137" t="s">
        <v>386</v>
      </c>
      <c r="I221" s="130"/>
      <c r="J221" s="138">
        <f>BK221</f>
        <v>0</v>
      </c>
      <c r="L221" s="127"/>
      <c r="M221" s="132"/>
      <c r="P221" s="133">
        <f>SUM(P222:P226)</f>
        <v>0</v>
      </c>
      <c r="R221" s="133">
        <f>SUM(R222:R226)</f>
        <v>0.23400000000000001</v>
      </c>
      <c r="T221" s="134">
        <f>SUM(T222:T226)</f>
        <v>0</v>
      </c>
      <c r="AR221" s="128" t="s">
        <v>85</v>
      </c>
      <c r="AT221" s="135" t="s">
        <v>72</v>
      </c>
      <c r="AU221" s="135" t="s">
        <v>80</v>
      </c>
      <c r="AY221" s="128" t="s">
        <v>157</v>
      </c>
      <c r="BK221" s="136">
        <f>SUM(BK222:BK226)</f>
        <v>0</v>
      </c>
    </row>
    <row r="222" spans="2:65" s="1" customFormat="1" ht="24.2" customHeight="1">
      <c r="B222" s="139"/>
      <c r="C222" s="140" t="s">
        <v>444</v>
      </c>
      <c r="D222" s="140" t="s">
        <v>159</v>
      </c>
      <c r="E222" s="141" t="s">
        <v>711</v>
      </c>
      <c r="F222" s="142" t="s">
        <v>712</v>
      </c>
      <c r="G222" s="143" t="s">
        <v>239</v>
      </c>
      <c r="H222" s="144">
        <v>20.350000000000001</v>
      </c>
      <c r="I222" s="145"/>
      <c r="J222" s="146">
        <f>ROUND(I222*H222,2)</f>
        <v>0</v>
      </c>
      <c r="K222" s="147"/>
      <c r="L222" s="28"/>
      <c r="M222" s="148" t="s">
        <v>1</v>
      </c>
      <c r="N222" s="149" t="s">
        <v>39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223</v>
      </c>
      <c r="AT222" s="152" t="s">
        <v>159</v>
      </c>
      <c r="AU222" s="152" t="s">
        <v>85</v>
      </c>
      <c r="AY222" s="13" t="s">
        <v>157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3" t="s">
        <v>85</v>
      </c>
      <c r="BK222" s="153">
        <f>ROUND(I222*H222,2)</f>
        <v>0</v>
      </c>
      <c r="BL222" s="13" t="s">
        <v>223</v>
      </c>
      <c r="BM222" s="152" t="s">
        <v>713</v>
      </c>
    </row>
    <row r="223" spans="2:65" s="1" customFormat="1" ht="33" customHeight="1">
      <c r="B223" s="139"/>
      <c r="C223" s="140" t="s">
        <v>645</v>
      </c>
      <c r="D223" s="140" t="s">
        <v>159</v>
      </c>
      <c r="E223" s="141" t="s">
        <v>715</v>
      </c>
      <c r="F223" s="142" t="s">
        <v>716</v>
      </c>
      <c r="G223" s="143" t="s">
        <v>245</v>
      </c>
      <c r="H223" s="144">
        <v>9</v>
      </c>
      <c r="I223" s="145"/>
      <c r="J223" s="146">
        <f>ROUND(I223*H223,2)</f>
        <v>0</v>
      </c>
      <c r="K223" s="147"/>
      <c r="L223" s="28"/>
      <c r="M223" s="148" t="s">
        <v>1</v>
      </c>
      <c r="N223" s="149" t="s">
        <v>39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223</v>
      </c>
      <c r="AT223" s="152" t="s">
        <v>159</v>
      </c>
      <c r="AU223" s="152" t="s">
        <v>85</v>
      </c>
      <c r="AY223" s="13" t="s">
        <v>157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3" t="s">
        <v>85</v>
      </c>
      <c r="BK223" s="153">
        <f>ROUND(I223*H223,2)</f>
        <v>0</v>
      </c>
      <c r="BL223" s="13" t="s">
        <v>223</v>
      </c>
      <c r="BM223" s="152" t="s">
        <v>717</v>
      </c>
    </row>
    <row r="224" spans="2:65" s="1" customFormat="1" ht="24.2" customHeight="1">
      <c r="B224" s="139"/>
      <c r="C224" s="154" t="s">
        <v>649</v>
      </c>
      <c r="D224" s="154" t="s">
        <v>242</v>
      </c>
      <c r="E224" s="155" t="s">
        <v>723</v>
      </c>
      <c r="F224" s="156" t="s">
        <v>724</v>
      </c>
      <c r="G224" s="157" t="s">
        <v>245</v>
      </c>
      <c r="H224" s="158">
        <v>9</v>
      </c>
      <c r="I224" s="159"/>
      <c r="J224" s="160">
        <f>ROUND(I224*H224,2)</f>
        <v>0</v>
      </c>
      <c r="K224" s="161"/>
      <c r="L224" s="162"/>
      <c r="M224" s="163" t="s">
        <v>1</v>
      </c>
      <c r="N224" s="164" t="s">
        <v>39</v>
      </c>
      <c r="P224" s="150">
        <f>O224*H224</f>
        <v>0</v>
      </c>
      <c r="Q224" s="150">
        <v>1E-3</v>
      </c>
      <c r="R224" s="150">
        <f>Q224*H224</f>
        <v>9.0000000000000011E-3</v>
      </c>
      <c r="S224" s="150">
        <v>0</v>
      </c>
      <c r="T224" s="151">
        <f>S224*H224</f>
        <v>0</v>
      </c>
      <c r="AR224" s="152" t="s">
        <v>295</v>
      </c>
      <c r="AT224" s="152" t="s">
        <v>242</v>
      </c>
      <c r="AU224" s="152" t="s">
        <v>85</v>
      </c>
      <c r="AY224" s="13" t="s">
        <v>157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3" t="s">
        <v>85</v>
      </c>
      <c r="BK224" s="153">
        <f>ROUND(I224*H224,2)</f>
        <v>0</v>
      </c>
      <c r="BL224" s="13" t="s">
        <v>223</v>
      </c>
      <c r="BM224" s="152" t="s">
        <v>725</v>
      </c>
    </row>
    <row r="225" spans="2:65" s="1" customFormat="1" ht="37.9" customHeight="1">
      <c r="B225" s="139"/>
      <c r="C225" s="154" t="s">
        <v>653</v>
      </c>
      <c r="D225" s="154" t="s">
        <v>242</v>
      </c>
      <c r="E225" s="155" t="s">
        <v>727</v>
      </c>
      <c r="F225" s="156" t="s">
        <v>728</v>
      </c>
      <c r="G225" s="157" t="s">
        <v>245</v>
      </c>
      <c r="H225" s="158">
        <v>9</v>
      </c>
      <c r="I225" s="159"/>
      <c r="J225" s="160">
        <f>ROUND(I225*H225,2)</f>
        <v>0</v>
      </c>
      <c r="K225" s="161"/>
      <c r="L225" s="162"/>
      <c r="M225" s="163" t="s">
        <v>1</v>
      </c>
      <c r="N225" s="164" t="s">
        <v>39</v>
      </c>
      <c r="P225" s="150">
        <f>O225*H225</f>
        <v>0</v>
      </c>
      <c r="Q225" s="150">
        <v>2.5000000000000001E-2</v>
      </c>
      <c r="R225" s="150">
        <f>Q225*H225</f>
        <v>0.22500000000000001</v>
      </c>
      <c r="S225" s="150">
        <v>0</v>
      </c>
      <c r="T225" s="151">
        <f>S225*H225</f>
        <v>0</v>
      </c>
      <c r="AR225" s="152" t="s">
        <v>295</v>
      </c>
      <c r="AT225" s="152" t="s">
        <v>242</v>
      </c>
      <c r="AU225" s="152" t="s">
        <v>85</v>
      </c>
      <c r="AY225" s="13" t="s">
        <v>157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3" t="s">
        <v>85</v>
      </c>
      <c r="BK225" s="153">
        <f>ROUND(I225*H225,2)</f>
        <v>0</v>
      </c>
      <c r="BL225" s="13" t="s">
        <v>223</v>
      </c>
      <c r="BM225" s="152" t="s">
        <v>729</v>
      </c>
    </row>
    <row r="226" spans="2:65" s="1" customFormat="1" ht="24.2" customHeight="1">
      <c r="B226" s="139"/>
      <c r="C226" s="140" t="s">
        <v>657</v>
      </c>
      <c r="D226" s="140" t="s">
        <v>159</v>
      </c>
      <c r="E226" s="141" t="s">
        <v>735</v>
      </c>
      <c r="F226" s="142" t="s">
        <v>736</v>
      </c>
      <c r="G226" s="143" t="s">
        <v>299</v>
      </c>
      <c r="H226" s="165"/>
      <c r="I226" s="145"/>
      <c r="J226" s="146">
        <f>ROUND(I226*H226,2)</f>
        <v>0</v>
      </c>
      <c r="K226" s="147"/>
      <c r="L226" s="28"/>
      <c r="M226" s="148" t="s">
        <v>1</v>
      </c>
      <c r="N226" s="149" t="s">
        <v>39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223</v>
      </c>
      <c r="AT226" s="152" t="s">
        <v>159</v>
      </c>
      <c r="AU226" s="152" t="s">
        <v>85</v>
      </c>
      <c r="AY226" s="13" t="s">
        <v>157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3" t="s">
        <v>85</v>
      </c>
      <c r="BK226" s="153">
        <f>ROUND(I226*H226,2)</f>
        <v>0</v>
      </c>
      <c r="BL226" s="13" t="s">
        <v>223</v>
      </c>
      <c r="BM226" s="152" t="s">
        <v>737</v>
      </c>
    </row>
    <row r="227" spans="2:65" s="11" customFormat="1" ht="22.9" customHeight="1">
      <c r="B227" s="127"/>
      <c r="D227" s="128" t="s">
        <v>72</v>
      </c>
      <c r="E227" s="137" t="s">
        <v>427</v>
      </c>
      <c r="F227" s="137" t="s">
        <v>428</v>
      </c>
      <c r="I227" s="130"/>
      <c r="J227" s="138">
        <f>BK227</f>
        <v>0</v>
      </c>
      <c r="L227" s="127"/>
      <c r="M227" s="132"/>
      <c r="P227" s="133">
        <f>SUM(P228:P231)</f>
        <v>0</v>
      </c>
      <c r="R227" s="133">
        <f>SUM(R228:R231)</f>
        <v>4.5899999999999995E-3</v>
      </c>
      <c r="T227" s="134">
        <f>SUM(T228:T231)</f>
        <v>1.4517</v>
      </c>
      <c r="AR227" s="128" t="s">
        <v>85</v>
      </c>
      <c r="AT227" s="135" t="s">
        <v>72</v>
      </c>
      <c r="AU227" s="135" t="s">
        <v>80</v>
      </c>
      <c r="AY227" s="128" t="s">
        <v>157</v>
      </c>
      <c r="BK227" s="136">
        <f>SUM(BK228:BK231)</f>
        <v>0</v>
      </c>
    </row>
    <row r="228" spans="2:65" s="1" customFormat="1" ht="24.2" customHeight="1">
      <c r="B228" s="139"/>
      <c r="C228" s="140" t="s">
        <v>661</v>
      </c>
      <c r="D228" s="140" t="s">
        <v>159</v>
      </c>
      <c r="E228" s="141" t="s">
        <v>1255</v>
      </c>
      <c r="F228" s="142" t="s">
        <v>1256</v>
      </c>
      <c r="G228" s="143" t="s">
        <v>205</v>
      </c>
      <c r="H228" s="144">
        <v>17.149999999999999</v>
      </c>
      <c r="I228" s="145"/>
      <c r="J228" s="146">
        <f>ROUND(I228*H228,2)</f>
        <v>0</v>
      </c>
      <c r="K228" s="147"/>
      <c r="L228" s="28"/>
      <c r="M228" s="148" t="s">
        <v>1</v>
      </c>
      <c r="N228" s="149" t="s">
        <v>39</v>
      </c>
      <c r="P228" s="150">
        <f>O228*H228</f>
        <v>0</v>
      </c>
      <c r="Q228" s="150">
        <v>0</v>
      </c>
      <c r="R228" s="150">
        <f>Q228*H228</f>
        <v>0</v>
      </c>
      <c r="S228" s="150">
        <v>1.7999999999999999E-2</v>
      </c>
      <c r="T228" s="151">
        <f>S228*H228</f>
        <v>0.30869999999999997</v>
      </c>
      <c r="AR228" s="152" t="s">
        <v>223</v>
      </c>
      <c r="AT228" s="152" t="s">
        <v>159</v>
      </c>
      <c r="AU228" s="152" t="s">
        <v>85</v>
      </c>
      <c r="AY228" s="13" t="s">
        <v>157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3" t="s">
        <v>85</v>
      </c>
      <c r="BK228" s="153">
        <f>ROUND(I228*H228,2)</f>
        <v>0</v>
      </c>
      <c r="BL228" s="13" t="s">
        <v>223</v>
      </c>
      <c r="BM228" s="152" t="s">
        <v>1257</v>
      </c>
    </row>
    <row r="229" spans="2:65" s="1" customFormat="1" ht="24.2" customHeight="1">
      <c r="B229" s="139"/>
      <c r="C229" s="140" t="s">
        <v>665</v>
      </c>
      <c r="D229" s="140" t="s">
        <v>159</v>
      </c>
      <c r="E229" s="141" t="s">
        <v>1258</v>
      </c>
      <c r="F229" s="142" t="s">
        <v>1259</v>
      </c>
      <c r="G229" s="143" t="s">
        <v>205</v>
      </c>
      <c r="H229" s="144">
        <v>149</v>
      </c>
      <c r="I229" s="145"/>
      <c r="J229" s="146">
        <f>ROUND(I229*H229,2)</f>
        <v>0</v>
      </c>
      <c r="K229" s="147"/>
      <c r="L229" s="28"/>
      <c r="M229" s="148" t="s">
        <v>1</v>
      </c>
      <c r="N229" s="149" t="s">
        <v>39</v>
      </c>
      <c r="P229" s="150">
        <f>O229*H229</f>
        <v>0</v>
      </c>
      <c r="Q229" s="150">
        <v>0</v>
      </c>
      <c r="R229" s="150">
        <f>Q229*H229</f>
        <v>0</v>
      </c>
      <c r="S229" s="150">
        <v>7.0000000000000001E-3</v>
      </c>
      <c r="T229" s="151">
        <f>S229*H229</f>
        <v>1.0429999999999999</v>
      </c>
      <c r="AR229" s="152" t="s">
        <v>223</v>
      </c>
      <c r="AT229" s="152" t="s">
        <v>159</v>
      </c>
      <c r="AU229" s="152" t="s">
        <v>85</v>
      </c>
      <c r="AY229" s="13" t="s">
        <v>157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3" t="s">
        <v>85</v>
      </c>
      <c r="BK229" s="153">
        <f>ROUND(I229*H229,2)</f>
        <v>0</v>
      </c>
      <c r="BL229" s="13" t="s">
        <v>223</v>
      </c>
      <c r="BM229" s="152" t="s">
        <v>1260</v>
      </c>
    </row>
    <row r="230" spans="2:65" s="1" customFormat="1" ht="33" customHeight="1">
      <c r="B230" s="139"/>
      <c r="C230" s="140" t="s">
        <v>669</v>
      </c>
      <c r="D230" s="140" t="s">
        <v>159</v>
      </c>
      <c r="E230" s="141" t="s">
        <v>747</v>
      </c>
      <c r="F230" s="142" t="s">
        <v>748</v>
      </c>
      <c r="G230" s="143" t="s">
        <v>628</v>
      </c>
      <c r="H230" s="144">
        <v>100</v>
      </c>
      <c r="I230" s="145"/>
      <c r="J230" s="146">
        <f>ROUND(I230*H230,2)</f>
        <v>0</v>
      </c>
      <c r="K230" s="147"/>
      <c r="L230" s="28"/>
      <c r="M230" s="148" t="s">
        <v>1</v>
      </c>
      <c r="N230" s="149" t="s">
        <v>39</v>
      </c>
      <c r="P230" s="150">
        <f>O230*H230</f>
        <v>0</v>
      </c>
      <c r="Q230" s="150">
        <v>4.5899999999999998E-5</v>
      </c>
      <c r="R230" s="150">
        <f>Q230*H230</f>
        <v>4.5899999999999995E-3</v>
      </c>
      <c r="S230" s="150">
        <v>1E-3</v>
      </c>
      <c r="T230" s="151">
        <f>S230*H230</f>
        <v>0.1</v>
      </c>
      <c r="AR230" s="152" t="s">
        <v>223</v>
      </c>
      <c r="AT230" s="152" t="s">
        <v>159</v>
      </c>
      <c r="AU230" s="152" t="s">
        <v>85</v>
      </c>
      <c r="AY230" s="13" t="s">
        <v>157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3" t="s">
        <v>85</v>
      </c>
      <c r="BK230" s="153">
        <f>ROUND(I230*H230,2)</f>
        <v>0</v>
      </c>
      <c r="BL230" s="13" t="s">
        <v>223</v>
      </c>
      <c r="BM230" s="152" t="s">
        <v>1261</v>
      </c>
    </row>
    <row r="231" spans="2:65" s="1" customFormat="1" ht="24.2" customHeight="1">
      <c r="B231" s="139"/>
      <c r="C231" s="140" t="s">
        <v>671</v>
      </c>
      <c r="D231" s="140" t="s">
        <v>159</v>
      </c>
      <c r="E231" s="141" t="s">
        <v>751</v>
      </c>
      <c r="F231" s="142" t="s">
        <v>752</v>
      </c>
      <c r="G231" s="143" t="s">
        <v>299</v>
      </c>
      <c r="H231" s="165"/>
      <c r="I231" s="145"/>
      <c r="J231" s="146">
        <f>ROUND(I231*H231,2)</f>
        <v>0</v>
      </c>
      <c r="K231" s="147"/>
      <c r="L231" s="28"/>
      <c r="M231" s="148" t="s">
        <v>1</v>
      </c>
      <c r="N231" s="149" t="s">
        <v>39</v>
      </c>
      <c r="P231" s="150">
        <f>O231*H231</f>
        <v>0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AR231" s="152" t="s">
        <v>223</v>
      </c>
      <c r="AT231" s="152" t="s">
        <v>159</v>
      </c>
      <c r="AU231" s="152" t="s">
        <v>85</v>
      </c>
      <c r="AY231" s="13" t="s">
        <v>157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3" t="s">
        <v>85</v>
      </c>
      <c r="BK231" s="153">
        <f>ROUND(I231*H231,2)</f>
        <v>0</v>
      </c>
      <c r="BL231" s="13" t="s">
        <v>223</v>
      </c>
      <c r="BM231" s="152" t="s">
        <v>753</v>
      </c>
    </row>
    <row r="232" spans="2:65" s="11" customFormat="1" ht="22.9" customHeight="1">
      <c r="B232" s="127"/>
      <c r="D232" s="128" t="s">
        <v>72</v>
      </c>
      <c r="E232" s="137" t="s">
        <v>754</v>
      </c>
      <c r="F232" s="137" t="s">
        <v>755</v>
      </c>
      <c r="I232" s="130"/>
      <c r="J232" s="138">
        <f>BK232</f>
        <v>0</v>
      </c>
      <c r="L232" s="127"/>
      <c r="M232" s="132"/>
      <c r="P232" s="133">
        <f>SUM(P233:P236)</f>
        <v>0</v>
      </c>
      <c r="R232" s="133">
        <f>SUM(R233:R236)</f>
        <v>1.78178207</v>
      </c>
      <c r="T232" s="134">
        <f>SUM(T233:T236)</f>
        <v>0</v>
      </c>
      <c r="AR232" s="128" t="s">
        <v>85</v>
      </c>
      <c r="AT232" s="135" t="s">
        <v>72</v>
      </c>
      <c r="AU232" s="135" t="s">
        <v>80</v>
      </c>
      <c r="AY232" s="128" t="s">
        <v>157</v>
      </c>
      <c r="BK232" s="136">
        <f>SUM(BK233:BK236)</f>
        <v>0</v>
      </c>
    </row>
    <row r="233" spans="2:65" s="1" customFormat="1" ht="16.5" customHeight="1">
      <c r="B233" s="139"/>
      <c r="C233" s="140" t="s">
        <v>675</v>
      </c>
      <c r="D233" s="140" t="s">
        <v>159</v>
      </c>
      <c r="E233" s="141" t="s">
        <v>757</v>
      </c>
      <c r="F233" s="142" t="s">
        <v>758</v>
      </c>
      <c r="G233" s="143" t="s">
        <v>239</v>
      </c>
      <c r="H233" s="144">
        <v>128.5</v>
      </c>
      <c r="I233" s="145"/>
      <c r="J233" s="146">
        <f>ROUND(I233*H233,2)</f>
        <v>0</v>
      </c>
      <c r="K233" s="147"/>
      <c r="L233" s="28"/>
      <c r="M233" s="148" t="s">
        <v>1</v>
      </c>
      <c r="N233" s="149" t="s">
        <v>39</v>
      </c>
      <c r="P233" s="150">
        <f>O233*H233</f>
        <v>0</v>
      </c>
      <c r="Q233" s="150">
        <v>3.4323999999999999E-3</v>
      </c>
      <c r="R233" s="150">
        <f>Q233*H233</f>
        <v>0.44106339999999999</v>
      </c>
      <c r="S233" s="150">
        <v>0</v>
      </c>
      <c r="T233" s="151">
        <f>S233*H233</f>
        <v>0</v>
      </c>
      <c r="AR233" s="152" t="s">
        <v>223</v>
      </c>
      <c r="AT233" s="152" t="s">
        <v>159</v>
      </c>
      <c r="AU233" s="152" t="s">
        <v>85</v>
      </c>
      <c r="AY233" s="13" t="s">
        <v>157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3" t="s">
        <v>85</v>
      </c>
      <c r="BK233" s="153">
        <f>ROUND(I233*H233,2)</f>
        <v>0</v>
      </c>
      <c r="BL233" s="13" t="s">
        <v>223</v>
      </c>
      <c r="BM233" s="152" t="s">
        <v>759</v>
      </c>
    </row>
    <row r="234" spans="2:65" s="1" customFormat="1" ht="24.2" customHeight="1">
      <c r="B234" s="139"/>
      <c r="C234" s="140" t="s">
        <v>679</v>
      </c>
      <c r="D234" s="140" t="s">
        <v>159</v>
      </c>
      <c r="E234" s="141" t="s">
        <v>761</v>
      </c>
      <c r="F234" s="142" t="s">
        <v>762</v>
      </c>
      <c r="G234" s="143" t="s">
        <v>205</v>
      </c>
      <c r="H234" s="144">
        <v>46.31</v>
      </c>
      <c r="I234" s="145"/>
      <c r="J234" s="146">
        <f>ROUND(I234*H234,2)</f>
        <v>0</v>
      </c>
      <c r="K234" s="147"/>
      <c r="L234" s="28"/>
      <c r="M234" s="148" t="s">
        <v>1</v>
      </c>
      <c r="N234" s="149" t="s">
        <v>39</v>
      </c>
      <c r="P234" s="150">
        <f>O234*H234</f>
        <v>0</v>
      </c>
      <c r="Q234" s="150">
        <v>3.1970000000000002E-3</v>
      </c>
      <c r="R234" s="150">
        <f>Q234*H234</f>
        <v>0.14805307000000001</v>
      </c>
      <c r="S234" s="150">
        <v>0</v>
      </c>
      <c r="T234" s="151">
        <f>S234*H234</f>
        <v>0</v>
      </c>
      <c r="AR234" s="152" t="s">
        <v>223</v>
      </c>
      <c r="AT234" s="152" t="s">
        <v>159</v>
      </c>
      <c r="AU234" s="152" t="s">
        <v>85</v>
      </c>
      <c r="AY234" s="13" t="s">
        <v>157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3" t="s">
        <v>85</v>
      </c>
      <c r="BK234" s="153">
        <f>ROUND(I234*H234,2)</f>
        <v>0</v>
      </c>
      <c r="BL234" s="13" t="s">
        <v>223</v>
      </c>
      <c r="BM234" s="152" t="s">
        <v>763</v>
      </c>
    </row>
    <row r="235" spans="2:65" s="1" customFormat="1" ht="16.5" customHeight="1">
      <c r="B235" s="139"/>
      <c r="C235" s="154" t="s">
        <v>683</v>
      </c>
      <c r="D235" s="154" t="s">
        <v>242</v>
      </c>
      <c r="E235" s="155" t="s">
        <v>765</v>
      </c>
      <c r="F235" s="156" t="s">
        <v>766</v>
      </c>
      <c r="G235" s="157" t="s">
        <v>205</v>
      </c>
      <c r="H235" s="158">
        <v>62.118000000000002</v>
      </c>
      <c r="I235" s="159"/>
      <c r="J235" s="160">
        <f>ROUND(I235*H235,2)</f>
        <v>0</v>
      </c>
      <c r="K235" s="161"/>
      <c r="L235" s="162"/>
      <c r="M235" s="163" t="s">
        <v>1</v>
      </c>
      <c r="N235" s="164" t="s">
        <v>39</v>
      </c>
      <c r="P235" s="150">
        <f>O235*H235</f>
        <v>0</v>
      </c>
      <c r="Q235" s="150">
        <v>1.9199999999999998E-2</v>
      </c>
      <c r="R235" s="150">
        <f>Q235*H235</f>
        <v>1.1926656</v>
      </c>
      <c r="S235" s="150">
        <v>0</v>
      </c>
      <c r="T235" s="151">
        <f>S235*H235</f>
        <v>0</v>
      </c>
      <c r="AR235" s="152" t="s">
        <v>295</v>
      </c>
      <c r="AT235" s="152" t="s">
        <v>242</v>
      </c>
      <c r="AU235" s="152" t="s">
        <v>85</v>
      </c>
      <c r="AY235" s="13" t="s">
        <v>157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3" t="s">
        <v>85</v>
      </c>
      <c r="BK235" s="153">
        <f>ROUND(I235*H235,2)</f>
        <v>0</v>
      </c>
      <c r="BL235" s="13" t="s">
        <v>223</v>
      </c>
      <c r="BM235" s="152" t="s">
        <v>767</v>
      </c>
    </row>
    <row r="236" spans="2:65" s="1" customFormat="1" ht="24.2" customHeight="1">
      <c r="B236" s="139"/>
      <c r="C236" s="140" t="s">
        <v>687</v>
      </c>
      <c r="D236" s="140" t="s">
        <v>159</v>
      </c>
      <c r="E236" s="141" t="s">
        <v>769</v>
      </c>
      <c r="F236" s="142" t="s">
        <v>770</v>
      </c>
      <c r="G236" s="143" t="s">
        <v>299</v>
      </c>
      <c r="H236" s="165"/>
      <c r="I236" s="145"/>
      <c r="J236" s="146">
        <f>ROUND(I236*H236,2)</f>
        <v>0</v>
      </c>
      <c r="K236" s="147"/>
      <c r="L236" s="28"/>
      <c r="M236" s="148" t="s">
        <v>1</v>
      </c>
      <c r="N236" s="149" t="s">
        <v>39</v>
      </c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AR236" s="152" t="s">
        <v>223</v>
      </c>
      <c r="AT236" s="152" t="s">
        <v>159</v>
      </c>
      <c r="AU236" s="152" t="s">
        <v>85</v>
      </c>
      <c r="AY236" s="13" t="s">
        <v>157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3" t="s">
        <v>85</v>
      </c>
      <c r="BK236" s="153">
        <f>ROUND(I236*H236,2)</f>
        <v>0</v>
      </c>
      <c r="BL236" s="13" t="s">
        <v>223</v>
      </c>
      <c r="BM236" s="152" t="s">
        <v>771</v>
      </c>
    </row>
    <row r="237" spans="2:65" s="11" customFormat="1" ht="22.9" customHeight="1">
      <c r="B237" s="127"/>
      <c r="D237" s="128" t="s">
        <v>72</v>
      </c>
      <c r="E237" s="137" t="s">
        <v>1262</v>
      </c>
      <c r="F237" s="137" t="s">
        <v>1263</v>
      </c>
      <c r="I237" s="130"/>
      <c r="J237" s="138">
        <f>BK237</f>
        <v>0</v>
      </c>
      <c r="L237" s="127"/>
      <c r="M237" s="132"/>
      <c r="P237" s="133">
        <f>SUM(P238:P244)</f>
        <v>0</v>
      </c>
      <c r="R237" s="133">
        <f>SUM(R238:R244)</f>
        <v>0.27427931999999999</v>
      </c>
      <c r="T237" s="134">
        <f>SUM(T238:T244)</f>
        <v>0</v>
      </c>
      <c r="AR237" s="128" t="s">
        <v>85</v>
      </c>
      <c r="AT237" s="135" t="s">
        <v>72</v>
      </c>
      <c r="AU237" s="135" t="s">
        <v>80</v>
      </c>
      <c r="AY237" s="128" t="s">
        <v>157</v>
      </c>
      <c r="BK237" s="136">
        <f>SUM(BK238:BK244)</f>
        <v>0</v>
      </c>
    </row>
    <row r="238" spans="2:65" s="1" customFormat="1" ht="24.2" customHeight="1">
      <c r="B238" s="139"/>
      <c r="C238" s="140" t="s">
        <v>691</v>
      </c>
      <c r="D238" s="140" t="s">
        <v>159</v>
      </c>
      <c r="E238" s="141" t="s">
        <v>1264</v>
      </c>
      <c r="F238" s="142" t="s">
        <v>1265</v>
      </c>
      <c r="G238" s="143" t="s">
        <v>205</v>
      </c>
      <c r="H238" s="144">
        <v>37.44</v>
      </c>
      <c r="I238" s="145"/>
      <c r="J238" s="146">
        <f t="shared" ref="J238:J244" si="40">ROUND(I238*H238,2)</f>
        <v>0</v>
      </c>
      <c r="K238" s="147"/>
      <c r="L238" s="28"/>
      <c r="M238" s="148" t="s">
        <v>1</v>
      </c>
      <c r="N238" s="149" t="s">
        <v>39</v>
      </c>
      <c r="P238" s="150">
        <f t="shared" ref="P238:P244" si="41">O238*H238</f>
        <v>0</v>
      </c>
      <c r="Q238" s="150">
        <v>2.0999999999999999E-5</v>
      </c>
      <c r="R238" s="150">
        <f t="shared" ref="R238:R244" si="42">Q238*H238</f>
        <v>7.862399999999999E-4</v>
      </c>
      <c r="S238" s="150">
        <v>0</v>
      </c>
      <c r="T238" s="151">
        <f t="shared" ref="T238:T244" si="43">S238*H238</f>
        <v>0</v>
      </c>
      <c r="AR238" s="152" t="s">
        <v>223</v>
      </c>
      <c r="AT238" s="152" t="s">
        <v>159</v>
      </c>
      <c r="AU238" s="152" t="s">
        <v>85</v>
      </c>
      <c r="AY238" s="13" t="s">
        <v>157</v>
      </c>
      <c r="BE238" s="153">
        <f t="shared" ref="BE238:BE244" si="44">IF(N238="základná",J238,0)</f>
        <v>0</v>
      </c>
      <c r="BF238" s="153">
        <f t="shared" ref="BF238:BF244" si="45">IF(N238="znížená",J238,0)</f>
        <v>0</v>
      </c>
      <c r="BG238" s="153">
        <f t="shared" ref="BG238:BG244" si="46">IF(N238="zákl. prenesená",J238,0)</f>
        <v>0</v>
      </c>
      <c r="BH238" s="153">
        <f t="shared" ref="BH238:BH244" si="47">IF(N238="zníž. prenesená",J238,0)</f>
        <v>0</v>
      </c>
      <c r="BI238" s="153">
        <f t="shared" ref="BI238:BI244" si="48">IF(N238="nulová",J238,0)</f>
        <v>0</v>
      </c>
      <c r="BJ238" s="13" t="s">
        <v>85</v>
      </c>
      <c r="BK238" s="153">
        <f t="shared" ref="BK238:BK244" si="49">ROUND(I238*H238,2)</f>
        <v>0</v>
      </c>
      <c r="BL238" s="13" t="s">
        <v>223</v>
      </c>
      <c r="BM238" s="152" t="s">
        <v>1266</v>
      </c>
    </row>
    <row r="239" spans="2:65" s="1" customFormat="1" ht="16.5" customHeight="1">
      <c r="B239" s="139"/>
      <c r="C239" s="154" t="s">
        <v>695</v>
      </c>
      <c r="D239" s="154" t="s">
        <v>242</v>
      </c>
      <c r="E239" s="155" t="s">
        <v>1267</v>
      </c>
      <c r="F239" s="156" t="s">
        <v>1268</v>
      </c>
      <c r="G239" s="157" t="s">
        <v>205</v>
      </c>
      <c r="H239" s="158">
        <v>38.189</v>
      </c>
      <c r="I239" s="159"/>
      <c r="J239" s="160">
        <f t="shared" si="40"/>
        <v>0</v>
      </c>
      <c r="K239" s="161"/>
      <c r="L239" s="162"/>
      <c r="M239" s="163" t="s">
        <v>1</v>
      </c>
      <c r="N239" s="164" t="s">
        <v>39</v>
      </c>
      <c r="P239" s="150">
        <f t="shared" si="41"/>
        <v>0</v>
      </c>
      <c r="Q239" s="150">
        <v>7.0000000000000001E-3</v>
      </c>
      <c r="R239" s="150">
        <f t="shared" si="42"/>
        <v>0.26732300000000003</v>
      </c>
      <c r="S239" s="150">
        <v>0</v>
      </c>
      <c r="T239" s="151">
        <f t="shared" si="43"/>
        <v>0</v>
      </c>
      <c r="AR239" s="152" t="s">
        <v>295</v>
      </c>
      <c r="AT239" s="152" t="s">
        <v>242</v>
      </c>
      <c r="AU239" s="152" t="s">
        <v>85</v>
      </c>
      <c r="AY239" s="13" t="s">
        <v>157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85</v>
      </c>
      <c r="BK239" s="153">
        <f t="shared" si="49"/>
        <v>0</v>
      </c>
      <c r="BL239" s="13" t="s">
        <v>223</v>
      </c>
      <c r="BM239" s="152" t="s">
        <v>1269</v>
      </c>
    </row>
    <row r="240" spans="2:65" s="1" customFormat="1" ht="24.2" customHeight="1">
      <c r="B240" s="139"/>
      <c r="C240" s="140" t="s">
        <v>699</v>
      </c>
      <c r="D240" s="140" t="s">
        <v>159</v>
      </c>
      <c r="E240" s="141" t="s">
        <v>1270</v>
      </c>
      <c r="F240" s="142" t="s">
        <v>1271</v>
      </c>
      <c r="G240" s="143" t="s">
        <v>205</v>
      </c>
      <c r="H240" s="144">
        <v>37.44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39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223</v>
      </c>
      <c r="AT240" s="152" t="s">
        <v>159</v>
      </c>
      <c r="AU240" s="152" t="s">
        <v>85</v>
      </c>
      <c r="AY240" s="13" t="s">
        <v>157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85</v>
      </c>
      <c r="BK240" s="153">
        <f t="shared" si="49"/>
        <v>0</v>
      </c>
      <c r="BL240" s="13" t="s">
        <v>223</v>
      </c>
      <c r="BM240" s="152" t="s">
        <v>1272</v>
      </c>
    </row>
    <row r="241" spans="2:65" s="1" customFormat="1" ht="24.2" customHeight="1">
      <c r="B241" s="139"/>
      <c r="C241" s="154" t="s">
        <v>703</v>
      </c>
      <c r="D241" s="154" t="s">
        <v>242</v>
      </c>
      <c r="E241" s="155" t="s">
        <v>1273</v>
      </c>
      <c r="F241" s="156" t="s">
        <v>1274</v>
      </c>
      <c r="G241" s="157" t="s">
        <v>205</v>
      </c>
      <c r="H241" s="158">
        <v>38.563000000000002</v>
      </c>
      <c r="I241" s="159"/>
      <c r="J241" s="160">
        <f t="shared" si="40"/>
        <v>0</v>
      </c>
      <c r="K241" s="161"/>
      <c r="L241" s="162"/>
      <c r="M241" s="163" t="s">
        <v>1</v>
      </c>
      <c r="N241" s="164" t="s">
        <v>39</v>
      </c>
      <c r="P241" s="150">
        <f t="shared" si="41"/>
        <v>0</v>
      </c>
      <c r="Q241" s="150">
        <v>6.0000000000000002E-5</v>
      </c>
      <c r="R241" s="150">
        <f t="shared" si="42"/>
        <v>2.3137800000000001E-3</v>
      </c>
      <c r="S241" s="150">
        <v>0</v>
      </c>
      <c r="T241" s="151">
        <f t="shared" si="43"/>
        <v>0</v>
      </c>
      <c r="AR241" s="152" t="s">
        <v>295</v>
      </c>
      <c r="AT241" s="152" t="s">
        <v>242</v>
      </c>
      <c r="AU241" s="152" t="s">
        <v>85</v>
      </c>
      <c r="AY241" s="13" t="s">
        <v>157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85</v>
      </c>
      <c r="BK241" s="153">
        <f t="shared" si="49"/>
        <v>0</v>
      </c>
      <c r="BL241" s="13" t="s">
        <v>223</v>
      </c>
      <c r="BM241" s="152" t="s">
        <v>1275</v>
      </c>
    </row>
    <row r="242" spans="2:65" s="1" customFormat="1" ht="21.75" customHeight="1">
      <c r="B242" s="139"/>
      <c r="C242" s="140" t="s">
        <v>707</v>
      </c>
      <c r="D242" s="140" t="s">
        <v>159</v>
      </c>
      <c r="E242" s="141" t="s">
        <v>1276</v>
      </c>
      <c r="F242" s="142" t="s">
        <v>1277</v>
      </c>
      <c r="G242" s="143" t="s">
        <v>205</v>
      </c>
      <c r="H242" s="144">
        <v>37.44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39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223</v>
      </c>
      <c r="AT242" s="152" t="s">
        <v>159</v>
      </c>
      <c r="AU242" s="152" t="s">
        <v>85</v>
      </c>
      <c r="AY242" s="13" t="s">
        <v>157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85</v>
      </c>
      <c r="BK242" s="153">
        <f t="shared" si="49"/>
        <v>0</v>
      </c>
      <c r="BL242" s="13" t="s">
        <v>223</v>
      </c>
      <c r="BM242" s="152" t="s">
        <v>1278</v>
      </c>
    </row>
    <row r="243" spans="2:65" s="1" customFormat="1" ht="16.5" customHeight="1">
      <c r="B243" s="139"/>
      <c r="C243" s="154" t="s">
        <v>710</v>
      </c>
      <c r="D243" s="154" t="s">
        <v>242</v>
      </c>
      <c r="E243" s="155" t="s">
        <v>1279</v>
      </c>
      <c r="F243" s="156" t="s">
        <v>1280</v>
      </c>
      <c r="G243" s="157" t="s">
        <v>205</v>
      </c>
      <c r="H243" s="158">
        <v>38.563000000000002</v>
      </c>
      <c r="I243" s="159"/>
      <c r="J243" s="160">
        <f t="shared" si="40"/>
        <v>0</v>
      </c>
      <c r="K243" s="161"/>
      <c r="L243" s="162"/>
      <c r="M243" s="163" t="s">
        <v>1</v>
      </c>
      <c r="N243" s="164" t="s">
        <v>39</v>
      </c>
      <c r="P243" s="150">
        <f t="shared" si="41"/>
        <v>0</v>
      </c>
      <c r="Q243" s="150">
        <v>1E-4</v>
      </c>
      <c r="R243" s="150">
        <f t="shared" si="42"/>
        <v>3.8563000000000004E-3</v>
      </c>
      <c r="S243" s="150">
        <v>0</v>
      </c>
      <c r="T243" s="151">
        <f t="shared" si="43"/>
        <v>0</v>
      </c>
      <c r="AR243" s="152" t="s">
        <v>295</v>
      </c>
      <c r="AT243" s="152" t="s">
        <v>242</v>
      </c>
      <c r="AU243" s="152" t="s">
        <v>85</v>
      </c>
      <c r="AY243" s="13" t="s">
        <v>157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85</v>
      </c>
      <c r="BK243" s="153">
        <f t="shared" si="49"/>
        <v>0</v>
      </c>
      <c r="BL243" s="13" t="s">
        <v>223</v>
      </c>
      <c r="BM243" s="152" t="s">
        <v>1281</v>
      </c>
    </row>
    <row r="244" spans="2:65" s="1" customFormat="1" ht="24.2" customHeight="1">
      <c r="B244" s="139"/>
      <c r="C244" s="140" t="s">
        <v>714</v>
      </c>
      <c r="D244" s="140" t="s">
        <v>159</v>
      </c>
      <c r="E244" s="141" t="s">
        <v>1282</v>
      </c>
      <c r="F244" s="142" t="s">
        <v>1283</v>
      </c>
      <c r="G244" s="143" t="s">
        <v>299</v>
      </c>
      <c r="H244" s="165"/>
      <c r="I244" s="145"/>
      <c r="J244" s="146">
        <f t="shared" si="40"/>
        <v>0</v>
      </c>
      <c r="K244" s="147"/>
      <c r="L244" s="28"/>
      <c r="M244" s="148" t="s">
        <v>1</v>
      </c>
      <c r="N244" s="149" t="s">
        <v>39</v>
      </c>
      <c r="P244" s="150">
        <f t="shared" si="41"/>
        <v>0</v>
      </c>
      <c r="Q244" s="150">
        <v>0</v>
      </c>
      <c r="R244" s="150">
        <f t="shared" si="42"/>
        <v>0</v>
      </c>
      <c r="S244" s="150">
        <v>0</v>
      </c>
      <c r="T244" s="151">
        <f t="shared" si="43"/>
        <v>0</v>
      </c>
      <c r="AR244" s="152" t="s">
        <v>223</v>
      </c>
      <c r="AT244" s="152" t="s">
        <v>159</v>
      </c>
      <c r="AU244" s="152" t="s">
        <v>85</v>
      </c>
      <c r="AY244" s="13" t="s">
        <v>157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85</v>
      </c>
      <c r="BK244" s="153">
        <f t="shared" si="49"/>
        <v>0</v>
      </c>
      <c r="BL244" s="13" t="s">
        <v>223</v>
      </c>
      <c r="BM244" s="152" t="s">
        <v>1284</v>
      </c>
    </row>
    <row r="245" spans="2:65" s="11" customFormat="1" ht="22.9" customHeight="1">
      <c r="B245" s="127"/>
      <c r="D245" s="128" t="s">
        <v>72</v>
      </c>
      <c r="E245" s="137" t="s">
        <v>1285</v>
      </c>
      <c r="F245" s="137" t="s">
        <v>1286</v>
      </c>
      <c r="I245" s="130"/>
      <c r="J245" s="138">
        <f>BK245</f>
        <v>0</v>
      </c>
      <c r="L245" s="127"/>
      <c r="M245" s="132"/>
      <c r="P245" s="133">
        <f>SUM(P246:P247)</f>
        <v>0</v>
      </c>
      <c r="R245" s="133">
        <f>SUM(R246:R247)</f>
        <v>0</v>
      </c>
      <c r="T245" s="134">
        <f>SUM(T246:T247)</f>
        <v>3.7440000000000001E-2</v>
      </c>
      <c r="AR245" s="128" t="s">
        <v>85</v>
      </c>
      <c r="AT245" s="135" t="s">
        <v>72</v>
      </c>
      <c r="AU245" s="135" t="s">
        <v>80</v>
      </c>
      <c r="AY245" s="128" t="s">
        <v>157</v>
      </c>
      <c r="BK245" s="136">
        <f>SUM(BK246:BK247)</f>
        <v>0</v>
      </c>
    </row>
    <row r="246" spans="2:65" s="1" customFormat="1" ht="24.2" customHeight="1">
      <c r="B246" s="139"/>
      <c r="C246" s="140" t="s">
        <v>718</v>
      </c>
      <c r="D246" s="140" t="s">
        <v>159</v>
      </c>
      <c r="E246" s="141" t="s">
        <v>1287</v>
      </c>
      <c r="F246" s="142" t="s">
        <v>1288</v>
      </c>
      <c r="G246" s="143" t="s">
        <v>205</v>
      </c>
      <c r="H246" s="144">
        <v>37.44</v>
      </c>
      <c r="I246" s="145"/>
      <c r="J246" s="146">
        <f>ROUND(I246*H246,2)</f>
        <v>0</v>
      </c>
      <c r="K246" s="147"/>
      <c r="L246" s="28"/>
      <c r="M246" s="148" t="s">
        <v>1</v>
      </c>
      <c r="N246" s="149" t="s">
        <v>39</v>
      </c>
      <c r="P246" s="150">
        <f>O246*H246</f>
        <v>0</v>
      </c>
      <c r="Q246" s="150">
        <v>0</v>
      </c>
      <c r="R246" s="150">
        <f>Q246*H246</f>
        <v>0</v>
      </c>
      <c r="S246" s="150">
        <v>1E-3</v>
      </c>
      <c r="T246" s="151">
        <f>S246*H246</f>
        <v>3.7440000000000001E-2</v>
      </c>
      <c r="AR246" s="152" t="s">
        <v>223</v>
      </c>
      <c r="AT246" s="152" t="s">
        <v>159</v>
      </c>
      <c r="AU246" s="152" t="s">
        <v>85</v>
      </c>
      <c r="AY246" s="13" t="s">
        <v>157</v>
      </c>
      <c r="BE246" s="153">
        <f>IF(N246="základná",J246,0)</f>
        <v>0</v>
      </c>
      <c r="BF246" s="153">
        <f>IF(N246="znížená",J246,0)</f>
        <v>0</v>
      </c>
      <c r="BG246" s="153">
        <f>IF(N246="zákl. prenesená",J246,0)</f>
        <v>0</v>
      </c>
      <c r="BH246" s="153">
        <f>IF(N246="zníž. prenesená",J246,0)</f>
        <v>0</v>
      </c>
      <c r="BI246" s="153">
        <f>IF(N246="nulová",J246,0)</f>
        <v>0</v>
      </c>
      <c r="BJ246" s="13" t="s">
        <v>85</v>
      </c>
      <c r="BK246" s="153">
        <f>ROUND(I246*H246,2)</f>
        <v>0</v>
      </c>
      <c r="BL246" s="13" t="s">
        <v>223</v>
      </c>
      <c r="BM246" s="152" t="s">
        <v>1289</v>
      </c>
    </row>
    <row r="247" spans="2:65" s="1" customFormat="1" ht="24.2" customHeight="1">
      <c r="B247" s="139"/>
      <c r="C247" s="140" t="s">
        <v>722</v>
      </c>
      <c r="D247" s="140" t="s">
        <v>159</v>
      </c>
      <c r="E247" s="141" t="s">
        <v>1290</v>
      </c>
      <c r="F247" s="142" t="s">
        <v>1291</v>
      </c>
      <c r="G247" s="143" t="s">
        <v>299</v>
      </c>
      <c r="H247" s="165"/>
      <c r="I247" s="145"/>
      <c r="J247" s="146">
        <f>ROUND(I247*H247,2)</f>
        <v>0</v>
      </c>
      <c r="K247" s="147"/>
      <c r="L247" s="28"/>
      <c r="M247" s="148" t="s">
        <v>1</v>
      </c>
      <c r="N247" s="149" t="s">
        <v>39</v>
      </c>
      <c r="P247" s="150">
        <f>O247*H247</f>
        <v>0</v>
      </c>
      <c r="Q247" s="150">
        <v>0</v>
      </c>
      <c r="R247" s="150">
        <f>Q247*H247</f>
        <v>0</v>
      </c>
      <c r="S247" s="150">
        <v>0</v>
      </c>
      <c r="T247" s="151">
        <f>S247*H247</f>
        <v>0</v>
      </c>
      <c r="AR247" s="152" t="s">
        <v>223</v>
      </c>
      <c r="AT247" s="152" t="s">
        <v>159</v>
      </c>
      <c r="AU247" s="152" t="s">
        <v>85</v>
      </c>
      <c r="AY247" s="13" t="s">
        <v>157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3" t="s">
        <v>85</v>
      </c>
      <c r="BK247" s="153">
        <f>ROUND(I247*H247,2)</f>
        <v>0</v>
      </c>
      <c r="BL247" s="13" t="s">
        <v>223</v>
      </c>
      <c r="BM247" s="152" t="s">
        <v>1292</v>
      </c>
    </row>
    <row r="248" spans="2:65" s="11" customFormat="1" ht="22.9" customHeight="1">
      <c r="B248" s="127"/>
      <c r="D248" s="128" t="s">
        <v>72</v>
      </c>
      <c r="E248" s="137" t="s">
        <v>772</v>
      </c>
      <c r="F248" s="137" t="s">
        <v>773</v>
      </c>
      <c r="I248" s="130"/>
      <c r="J248" s="138">
        <f>BK248</f>
        <v>0</v>
      </c>
      <c r="L248" s="127"/>
      <c r="M248" s="132"/>
      <c r="P248" s="133">
        <f>SUM(P249:P251)</f>
        <v>0</v>
      </c>
      <c r="R248" s="133">
        <f>SUM(R249:R251)</f>
        <v>1.3321099785000001</v>
      </c>
      <c r="T248" s="134">
        <f>SUM(T249:T251)</f>
        <v>0</v>
      </c>
      <c r="AR248" s="128" t="s">
        <v>85</v>
      </c>
      <c r="AT248" s="135" t="s">
        <v>72</v>
      </c>
      <c r="AU248" s="135" t="s">
        <v>80</v>
      </c>
      <c r="AY248" s="128" t="s">
        <v>157</v>
      </c>
      <c r="BK248" s="136">
        <f>SUM(BK249:BK251)</f>
        <v>0</v>
      </c>
    </row>
    <row r="249" spans="2:65" s="1" customFormat="1" ht="24.2" customHeight="1">
      <c r="B249" s="139"/>
      <c r="C249" s="140" t="s">
        <v>726</v>
      </c>
      <c r="D249" s="140" t="s">
        <v>159</v>
      </c>
      <c r="E249" s="141" t="s">
        <v>775</v>
      </c>
      <c r="F249" s="142" t="s">
        <v>776</v>
      </c>
      <c r="G249" s="143" t="s">
        <v>205</v>
      </c>
      <c r="H249" s="144">
        <v>98.132999999999996</v>
      </c>
      <c r="I249" s="145"/>
      <c r="J249" s="146">
        <f>ROUND(I249*H249,2)</f>
        <v>0</v>
      </c>
      <c r="K249" s="147"/>
      <c r="L249" s="28"/>
      <c r="M249" s="148" t="s">
        <v>1</v>
      </c>
      <c r="N249" s="149" t="s">
        <v>39</v>
      </c>
      <c r="P249" s="150">
        <f>O249*H249</f>
        <v>0</v>
      </c>
      <c r="Q249" s="150">
        <v>2.8644999999999999E-3</v>
      </c>
      <c r="R249" s="150">
        <f>Q249*H249</f>
        <v>0.28110197849999996</v>
      </c>
      <c r="S249" s="150">
        <v>0</v>
      </c>
      <c r="T249" s="151">
        <f>S249*H249</f>
        <v>0</v>
      </c>
      <c r="AR249" s="152" t="s">
        <v>223</v>
      </c>
      <c r="AT249" s="152" t="s">
        <v>159</v>
      </c>
      <c r="AU249" s="152" t="s">
        <v>85</v>
      </c>
      <c r="AY249" s="13" t="s">
        <v>157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3" t="s">
        <v>85</v>
      </c>
      <c r="BK249" s="153">
        <f>ROUND(I249*H249,2)</f>
        <v>0</v>
      </c>
      <c r="BL249" s="13" t="s">
        <v>223</v>
      </c>
      <c r="BM249" s="152" t="s">
        <v>777</v>
      </c>
    </row>
    <row r="250" spans="2:65" s="1" customFormat="1" ht="16.5" customHeight="1">
      <c r="B250" s="139"/>
      <c r="C250" s="154" t="s">
        <v>730</v>
      </c>
      <c r="D250" s="154" t="s">
        <v>242</v>
      </c>
      <c r="E250" s="155" t="s">
        <v>778</v>
      </c>
      <c r="F250" s="156" t="s">
        <v>779</v>
      </c>
      <c r="G250" s="157" t="s">
        <v>205</v>
      </c>
      <c r="H250" s="158">
        <v>103.04</v>
      </c>
      <c r="I250" s="159"/>
      <c r="J250" s="160">
        <f>ROUND(I250*H250,2)</f>
        <v>0</v>
      </c>
      <c r="K250" s="161"/>
      <c r="L250" s="162"/>
      <c r="M250" s="163" t="s">
        <v>1</v>
      </c>
      <c r="N250" s="164" t="s">
        <v>39</v>
      </c>
      <c r="P250" s="150">
        <f>O250*H250</f>
        <v>0</v>
      </c>
      <c r="Q250" s="150">
        <v>1.0200000000000001E-2</v>
      </c>
      <c r="R250" s="150">
        <f>Q250*H250</f>
        <v>1.0510080000000002</v>
      </c>
      <c r="S250" s="150">
        <v>0</v>
      </c>
      <c r="T250" s="151">
        <f>S250*H250</f>
        <v>0</v>
      </c>
      <c r="AR250" s="152" t="s">
        <v>295</v>
      </c>
      <c r="AT250" s="152" t="s">
        <v>242</v>
      </c>
      <c r="AU250" s="152" t="s">
        <v>85</v>
      </c>
      <c r="AY250" s="13" t="s">
        <v>157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3" t="s">
        <v>85</v>
      </c>
      <c r="BK250" s="153">
        <f>ROUND(I250*H250,2)</f>
        <v>0</v>
      </c>
      <c r="BL250" s="13" t="s">
        <v>223</v>
      </c>
      <c r="BM250" s="152" t="s">
        <v>780</v>
      </c>
    </row>
    <row r="251" spans="2:65" s="1" customFormat="1" ht="24.2" customHeight="1">
      <c r="B251" s="139"/>
      <c r="C251" s="140" t="s">
        <v>734</v>
      </c>
      <c r="D251" s="140" t="s">
        <v>159</v>
      </c>
      <c r="E251" s="141" t="s">
        <v>782</v>
      </c>
      <c r="F251" s="142" t="s">
        <v>783</v>
      </c>
      <c r="G251" s="143" t="s">
        <v>299</v>
      </c>
      <c r="H251" s="165"/>
      <c r="I251" s="145"/>
      <c r="J251" s="146">
        <f>ROUND(I251*H251,2)</f>
        <v>0</v>
      </c>
      <c r="K251" s="147"/>
      <c r="L251" s="28"/>
      <c r="M251" s="148" t="s">
        <v>1</v>
      </c>
      <c r="N251" s="149" t="s">
        <v>39</v>
      </c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AR251" s="152" t="s">
        <v>223</v>
      </c>
      <c r="AT251" s="152" t="s">
        <v>159</v>
      </c>
      <c r="AU251" s="152" t="s">
        <v>85</v>
      </c>
      <c r="AY251" s="13" t="s">
        <v>157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3" t="s">
        <v>85</v>
      </c>
      <c r="BK251" s="153">
        <f>ROUND(I251*H251,2)</f>
        <v>0</v>
      </c>
      <c r="BL251" s="13" t="s">
        <v>223</v>
      </c>
      <c r="BM251" s="152" t="s">
        <v>784</v>
      </c>
    </row>
    <row r="252" spans="2:65" s="11" customFormat="1" ht="22.9" customHeight="1">
      <c r="B252" s="127"/>
      <c r="D252" s="128" t="s">
        <v>72</v>
      </c>
      <c r="E252" s="137" t="s">
        <v>442</v>
      </c>
      <c r="F252" s="137" t="s">
        <v>785</v>
      </c>
      <c r="I252" s="130"/>
      <c r="J252" s="138">
        <f>BK252</f>
        <v>0</v>
      </c>
      <c r="L252" s="127"/>
      <c r="M252" s="132"/>
      <c r="P252" s="133">
        <f>P253</f>
        <v>0</v>
      </c>
      <c r="R252" s="133">
        <f>R253</f>
        <v>1.45656E-3</v>
      </c>
      <c r="T252" s="134">
        <f>T253</f>
        <v>0</v>
      </c>
      <c r="AR252" s="128" t="s">
        <v>85</v>
      </c>
      <c r="AT252" s="135" t="s">
        <v>72</v>
      </c>
      <c r="AU252" s="135" t="s">
        <v>80</v>
      </c>
      <c r="AY252" s="128" t="s">
        <v>157</v>
      </c>
      <c r="BK252" s="136">
        <f>BK253</f>
        <v>0</v>
      </c>
    </row>
    <row r="253" spans="2:65" s="1" customFormat="1" ht="16.5" customHeight="1">
      <c r="B253" s="139"/>
      <c r="C253" s="140" t="s">
        <v>738</v>
      </c>
      <c r="D253" s="140" t="s">
        <v>159</v>
      </c>
      <c r="E253" s="141" t="s">
        <v>787</v>
      </c>
      <c r="F253" s="142" t="s">
        <v>788</v>
      </c>
      <c r="G253" s="143" t="s">
        <v>245</v>
      </c>
      <c r="H253" s="144">
        <v>9</v>
      </c>
      <c r="I253" s="145"/>
      <c r="J253" s="146">
        <f>ROUND(I253*H253,2)</f>
        <v>0</v>
      </c>
      <c r="K253" s="147"/>
      <c r="L253" s="28"/>
      <c r="M253" s="148" t="s">
        <v>1</v>
      </c>
      <c r="N253" s="149" t="s">
        <v>39</v>
      </c>
      <c r="P253" s="150">
        <f>O253*H253</f>
        <v>0</v>
      </c>
      <c r="Q253" s="150">
        <v>1.6184000000000001E-4</v>
      </c>
      <c r="R253" s="150">
        <f>Q253*H253</f>
        <v>1.45656E-3</v>
      </c>
      <c r="S253" s="150">
        <v>0</v>
      </c>
      <c r="T253" s="151">
        <f>S253*H253</f>
        <v>0</v>
      </c>
      <c r="AR253" s="152" t="s">
        <v>223</v>
      </c>
      <c r="AT253" s="152" t="s">
        <v>159</v>
      </c>
      <c r="AU253" s="152" t="s">
        <v>85</v>
      </c>
      <c r="AY253" s="13" t="s">
        <v>157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3" t="s">
        <v>85</v>
      </c>
      <c r="BK253" s="153">
        <f>ROUND(I253*H253,2)</f>
        <v>0</v>
      </c>
      <c r="BL253" s="13" t="s">
        <v>223</v>
      </c>
      <c r="BM253" s="152" t="s">
        <v>789</v>
      </c>
    </row>
    <row r="254" spans="2:65" s="11" customFormat="1" ht="22.9" customHeight="1">
      <c r="B254" s="127"/>
      <c r="D254" s="128" t="s">
        <v>72</v>
      </c>
      <c r="E254" s="137" t="s">
        <v>790</v>
      </c>
      <c r="F254" s="137" t="s">
        <v>791</v>
      </c>
      <c r="I254" s="130"/>
      <c r="J254" s="138">
        <f>BK254</f>
        <v>0</v>
      </c>
      <c r="L254" s="127"/>
      <c r="M254" s="132"/>
      <c r="P254" s="133">
        <f>SUM(P255:P256)</f>
        <v>0</v>
      </c>
      <c r="R254" s="133">
        <f>SUM(R255:R256)</f>
        <v>0.32882062590000005</v>
      </c>
      <c r="T254" s="134">
        <f>SUM(T255:T256)</f>
        <v>0</v>
      </c>
      <c r="AR254" s="128" t="s">
        <v>85</v>
      </c>
      <c r="AT254" s="135" t="s">
        <v>72</v>
      </c>
      <c r="AU254" s="135" t="s">
        <v>80</v>
      </c>
      <c r="AY254" s="128" t="s">
        <v>157</v>
      </c>
      <c r="BK254" s="136">
        <f>SUM(BK255:BK256)</f>
        <v>0</v>
      </c>
    </row>
    <row r="255" spans="2:65" s="1" customFormat="1" ht="33" customHeight="1">
      <c r="B255" s="139"/>
      <c r="C255" s="140" t="s">
        <v>742</v>
      </c>
      <c r="D255" s="140" t="s">
        <v>159</v>
      </c>
      <c r="E255" s="141" t="s">
        <v>793</v>
      </c>
      <c r="F255" s="142" t="s">
        <v>794</v>
      </c>
      <c r="G255" s="143" t="s">
        <v>205</v>
      </c>
      <c r="H255" s="144">
        <v>363.10500000000002</v>
      </c>
      <c r="I255" s="145"/>
      <c r="J255" s="146">
        <f>ROUND(I255*H255,2)</f>
        <v>0</v>
      </c>
      <c r="K255" s="147"/>
      <c r="L255" s="28"/>
      <c r="M255" s="148" t="s">
        <v>1</v>
      </c>
      <c r="N255" s="149" t="s">
        <v>39</v>
      </c>
      <c r="P255" s="150">
        <f>O255*H255</f>
        <v>0</v>
      </c>
      <c r="Q255" s="150">
        <v>4.4000000000000002E-4</v>
      </c>
      <c r="R255" s="150">
        <f>Q255*H255</f>
        <v>0.15976620000000002</v>
      </c>
      <c r="S255" s="150">
        <v>0</v>
      </c>
      <c r="T255" s="151">
        <f>S255*H255</f>
        <v>0</v>
      </c>
      <c r="AR255" s="152" t="s">
        <v>223</v>
      </c>
      <c r="AT255" s="152" t="s">
        <v>159</v>
      </c>
      <c r="AU255" s="152" t="s">
        <v>85</v>
      </c>
      <c r="AY255" s="13" t="s">
        <v>157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3" t="s">
        <v>85</v>
      </c>
      <c r="BK255" s="153">
        <f>ROUND(I255*H255,2)</f>
        <v>0</v>
      </c>
      <c r="BL255" s="13" t="s">
        <v>223</v>
      </c>
      <c r="BM255" s="152" t="s">
        <v>795</v>
      </c>
    </row>
    <row r="256" spans="2:65" s="1" customFormat="1" ht="33" customHeight="1">
      <c r="B256" s="139"/>
      <c r="C256" s="140" t="s">
        <v>746</v>
      </c>
      <c r="D256" s="140" t="s">
        <v>159</v>
      </c>
      <c r="E256" s="141" t="s">
        <v>797</v>
      </c>
      <c r="F256" s="142" t="s">
        <v>798</v>
      </c>
      <c r="G256" s="143" t="s">
        <v>205</v>
      </c>
      <c r="H256" s="144">
        <v>363.10500000000002</v>
      </c>
      <c r="I256" s="145"/>
      <c r="J256" s="146">
        <f>ROUND(I256*H256,2)</f>
        <v>0</v>
      </c>
      <c r="K256" s="147"/>
      <c r="L256" s="28"/>
      <c r="M256" s="166" t="s">
        <v>1</v>
      </c>
      <c r="N256" s="167" t="s">
        <v>39</v>
      </c>
      <c r="O256" s="168"/>
      <c r="P256" s="169">
        <f>O256*H256</f>
        <v>0</v>
      </c>
      <c r="Q256" s="169">
        <v>4.6558E-4</v>
      </c>
      <c r="R256" s="169">
        <f>Q256*H256</f>
        <v>0.1690544259</v>
      </c>
      <c r="S256" s="169">
        <v>0</v>
      </c>
      <c r="T256" s="170">
        <f>S256*H256</f>
        <v>0</v>
      </c>
      <c r="AR256" s="152" t="s">
        <v>223</v>
      </c>
      <c r="AT256" s="152" t="s">
        <v>159</v>
      </c>
      <c r="AU256" s="152" t="s">
        <v>85</v>
      </c>
      <c r="AY256" s="13" t="s">
        <v>157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3" t="s">
        <v>85</v>
      </c>
      <c r="BK256" s="153">
        <f>ROUND(I256*H256,2)</f>
        <v>0</v>
      </c>
      <c r="BL256" s="13" t="s">
        <v>223</v>
      </c>
      <c r="BM256" s="152" t="s">
        <v>799</v>
      </c>
    </row>
    <row r="257" spans="2:12" s="1" customFormat="1" ht="6.95" customHeight="1">
      <c r="B257" s="43"/>
      <c r="C257" s="44"/>
      <c r="D257" s="44"/>
      <c r="E257" s="44"/>
      <c r="F257" s="44"/>
      <c r="G257" s="44"/>
      <c r="H257" s="44"/>
      <c r="I257" s="44"/>
      <c r="J257" s="44"/>
      <c r="K257" s="44"/>
      <c r="L257" s="28"/>
    </row>
  </sheetData>
  <autoFilter ref="C143:K256" xr:uid="{00000000-0009-0000-0000-000007000000}"/>
  <mergeCells count="15">
    <mergeCell ref="E130:H130"/>
    <mergeCell ref="E134:H134"/>
    <mergeCell ref="E132:H132"/>
    <mergeCell ref="E136:H13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8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8" t="str">
        <f>'Rekapitulácia stavby'!K6</f>
        <v>Zníženie energetickej náročnosti a rekonštrukcia budov športového areálu</v>
      </c>
      <c r="F7" s="219"/>
      <c r="G7" s="219"/>
      <c r="H7" s="21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8" t="s">
        <v>1216</v>
      </c>
      <c r="F9" s="220"/>
      <c r="G9" s="220"/>
      <c r="H9" s="220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6" t="s">
        <v>800</v>
      </c>
      <c r="F11" s="220"/>
      <c r="G11" s="220"/>
      <c r="H11" s="220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1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33</v>
      </c>
      <c r="J32" s="65">
        <f>ROUND(J125,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35</v>
      </c>
      <c r="I34" s="31" t="s">
        <v>34</v>
      </c>
      <c r="J34" s="31" t="s">
        <v>36</v>
      </c>
      <c r="L34" s="28"/>
    </row>
    <row r="35" spans="2:12" s="1" customFormat="1" ht="14.45" customHeight="1">
      <c r="B35" s="28"/>
      <c r="D35" s="54" t="s">
        <v>37</v>
      </c>
      <c r="E35" s="33" t="s">
        <v>38</v>
      </c>
      <c r="F35" s="95">
        <f>ROUND((SUM(BE125:BE183)),  2)</f>
        <v>0</v>
      </c>
      <c r="G35" s="96"/>
      <c r="H35" s="96"/>
      <c r="I35" s="97">
        <v>0.23</v>
      </c>
      <c r="J35" s="95">
        <f>ROUND(((SUM(BE125:BE183))*I35),  2)</f>
        <v>0</v>
      </c>
      <c r="L35" s="28"/>
    </row>
    <row r="36" spans="2:12" s="1" customFormat="1" ht="14.45" customHeight="1">
      <c r="B36" s="28"/>
      <c r="E36" s="33" t="s">
        <v>39</v>
      </c>
      <c r="F36" s="84">
        <f>ROUND((SUM(BF125:BF183)),  2)</f>
        <v>0</v>
      </c>
      <c r="I36" s="98">
        <v>0.23</v>
      </c>
      <c r="J36" s="84">
        <f>ROUND(((SUM(BF125:BF183))*I36),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4">
        <f>ROUND((SUM(BG125:BG183)),  2)</f>
        <v>0</v>
      </c>
      <c r="I37" s="98">
        <v>0.23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4">
        <f>ROUND((SUM(BH125:BH183)),  2)</f>
        <v>0</v>
      </c>
      <c r="I38" s="98">
        <v>0.23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42</v>
      </c>
      <c r="F39" s="95">
        <f>ROUND((SUM(BI125:BI183)),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43</v>
      </c>
      <c r="E41" s="56"/>
      <c r="F41" s="56"/>
      <c r="G41" s="101" t="s">
        <v>44</v>
      </c>
      <c r="H41" s="102" t="s">
        <v>45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8" t="str">
        <f>E7</f>
        <v>Zníženie energetickej náročnosti a rekonštrukcia budov športového areálu</v>
      </c>
      <c r="F85" s="219"/>
      <c r="G85" s="219"/>
      <c r="H85" s="21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8" t="s">
        <v>1216</v>
      </c>
      <c r="F87" s="220"/>
      <c r="G87" s="220"/>
      <c r="H87" s="220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6" t="str">
        <f>E11</f>
        <v>02 - Zdravotechnika</v>
      </c>
      <c r="F89" s="220"/>
      <c r="G89" s="220"/>
      <c r="H89" s="220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Kolárovo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Futbalový klub Kolárovo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123</v>
      </c>
      <c r="D96" s="99"/>
      <c r="E96" s="99"/>
      <c r="F96" s="99"/>
      <c r="G96" s="99"/>
      <c r="H96" s="99"/>
      <c r="I96" s="99"/>
      <c r="J96" s="108" t="s">
        <v>124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125</v>
      </c>
      <c r="J98" s="65">
        <f>J125</f>
        <v>0</v>
      </c>
      <c r="L98" s="28"/>
      <c r="AU98" s="13" t="s">
        <v>126</v>
      </c>
    </row>
    <row r="99" spans="2:47" s="8" customFormat="1" ht="24.95" customHeight="1">
      <c r="B99" s="110"/>
      <c r="D99" s="111" t="s">
        <v>801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8" customFormat="1" ht="24.95" customHeight="1">
      <c r="B100" s="110"/>
      <c r="D100" s="111" t="s">
        <v>802</v>
      </c>
      <c r="E100" s="112"/>
      <c r="F100" s="112"/>
      <c r="G100" s="112"/>
      <c r="H100" s="112"/>
      <c r="I100" s="112"/>
      <c r="J100" s="113">
        <f>J130</f>
        <v>0</v>
      </c>
      <c r="L100" s="110"/>
    </row>
    <row r="101" spans="2:47" s="8" customFormat="1" ht="24.95" customHeight="1">
      <c r="B101" s="110"/>
      <c r="D101" s="111" t="s">
        <v>803</v>
      </c>
      <c r="E101" s="112"/>
      <c r="F101" s="112"/>
      <c r="G101" s="112"/>
      <c r="H101" s="112"/>
      <c r="I101" s="112"/>
      <c r="J101" s="113">
        <f>J139</f>
        <v>0</v>
      </c>
      <c r="L101" s="110"/>
    </row>
    <row r="102" spans="2:47" s="8" customFormat="1" ht="24.95" customHeight="1">
      <c r="B102" s="110"/>
      <c r="D102" s="111" t="s">
        <v>804</v>
      </c>
      <c r="E102" s="112"/>
      <c r="F102" s="112"/>
      <c r="G102" s="112"/>
      <c r="H102" s="112"/>
      <c r="I102" s="112"/>
      <c r="J102" s="113">
        <f>J144</f>
        <v>0</v>
      </c>
      <c r="L102" s="110"/>
    </row>
    <row r="103" spans="2:47" s="8" customFormat="1" ht="24.95" customHeight="1">
      <c r="B103" s="110"/>
      <c r="D103" s="111" t="s">
        <v>805</v>
      </c>
      <c r="E103" s="112"/>
      <c r="F103" s="112"/>
      <c r="G103" s="112"/>
      <c r="H103" s="112"/>
      <c r="I103" s="112"/>
      <c r="J103" s="113">
        <f>J171</f>
        <v>0</v>
      </c>
      <c r="L103" s="110"/>
    </row>
    <row r="104" spans="2:47" s="1" customFormat="1" ht="21.75" customHeight="1">
      <c r="B104" s="28"/>
      <c r="L104" s="28"/>
    </row>
    <row r="105" spans="2:47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4.95" customHeight="1">
      <c r="B110" s="28"/>
      <c r="C110" s="17" t="s">
        <v>143</v>
      </c>
      <c r="L110" s="28"/>
    </row>
    <row r="111" spans="2:47" s="1" customFormat="1" ht="6.95" customHeight="1">
      <c r="B111" s="28"/>
      <c r="L111" s="28"/>
    </row>
    <row r="112" spans="2:47" s="1" customFormat="1" ht="12" customHeight="1">
      <c r="B112" s="28"/>
      <c r="C112" s="23" t="s">
        <v>15</v>
      </c>
      <c r="L112" s="28"/>
    </row>
    <row r="113" spans="2:65" s="1" customFormat="1" ht="26.25" customHeight="1">
      <c r="B113" s="28"/>
      <c r="E113" s="218" t="str">
        <f>E7</f>
        <v>Zníženie energetickej náročnosti a rekonštrukcia budov športového areálu</v>
      </c>
      <c r="F113" s="219"/>
      <c r="G113" s="219"/>
      <c r="H113" s="219"/>
      <c r="L113" s="28"/>
    </row>
    <row r="114" spans="2:65" ht="12" customHeight="1">
      <c r="B114" s="16"/>
      <c r="C114" s="23" t="s">
        <v>116</v>
      </c>
      <c r="L114" s="16"/>
    </row>
    <row r="115" spans="2:65" s="1" customFormat="1" ht="16.5" customHeight="1">
      <c r="B115" s="28"/>
      <c r="E115" s="218" t="s">
        <v>1216</v>
      </c>
      <c r="F115" s="220"/>
      <c r="G115" s="220"/>
      <c r="H115" s="220"/>
      <c r="L115" s="28"/>
    </row>
    <row r="116" spans="2:65" s="1" customFormat="1" ht="12" customHeight="1">
      <c r="B116" s="28"/>
      <c r="C116" s="23" t="s">
        <v>118</v>
      </c>
      <c r="L116" s="28"/>
    </row>
    <row r="117" spans="2:65" s="1" customFormat="1" ht="16.5" customHeight="1">
      <c r="B117" s="28"/>
      <c r="E117" s="176" t="str">
        <f>E11</f>
        <v>02 - Zdravotechnika</v>
      </c>
      <c r="F117" s="220"/>
      <c r="G117" s="220"/>
      <c r="H117" s="220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F14</f>
        <v>Kolárovo</v>
      </c>
      <c r="I119" s="23" t="s">
        <v>21</v>
      </c>
      <c r="J119" s="51" t="str">
        <f>IF(J14="","",J14)</f>
        <v>Vyplň údaj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22</v>
      </c>
      <c r="F121" s="21" t="str">
        <f>E17</f>
        <v>Futbalový klub Kolárovo</v>
      </c>
      <c r="I121" s="23" t="s">
        <v>28</v>
      </c>
      <c r="J121" s="26" t="str">
        <f>E23</f>
        <v xml:space="preserve"> </v>
      </c>
      <c r="L121" s="28"/>
    </row>
    <row r="122" spans="2:65" s="1" customFormat="1" ht="15.2" customHeight="1">
      <c r="B122" s="28"/>
      <c r="C122" s="23" t="s">
        <v>26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8"/>
      <c r="C124" s="119" t="s">
        <v>144</v>
      </c>
      <c r="D124" s="120" t="s">
        <v>58</v>
      </c>
      <c r="E124" s="120" t="s">
        <v>54</v>
      </c>
      <c r="F124" s="120" t="s">
        <v>55</v>
      </c>
      <c r="G124" s="120" t="s">
        <v>145</v>
      </c>
      <c r="H124" s="120" t="s">
        <v>146</v>
      </c>
      <c r="I124" s="120" t="s">
        <v>147</v>
      </c>
      <c r="J124" s="121" t="s">
        <v>124</v>
      </c>
      <c r="K124" s="122" t="s">
        <v>148</v>
      </c>
      <c r="L124" s="118"/>
      <c r="M124" s="58" t="s">
        <v>1</v>
      </c>
      <c r="N124" s="59" t="s">
        <v>37</v>
      </c>
      <c r="O124" s="59" t="s">
        <v>149</v>
      </c>
      <c r="P124" s="59" t="s">
        <v>150</v>
      </c>
      <c r="Q124" s="59" t="s">
        <v>151</v>
      </c>
      <c r="R124" s="59" t="s">
        <v>152</v>
      </c>
      <c r="S124" s="59" t="s">
        <v>153</v>
      </c>
      <c r="T124" s="60" t="s">
        <v>154</v>
      </c>
    </row>
    <row r="125" spans="2:65" s="1" customFormat="1" ht="22.9" customHeight="1">
      <c r="B125" s="28"/>
      <c r="C125" s="63" t="s">
        <v>125</v>
      </c>
      <c r="J125" s="123">
        <f>BK125</f>
        <v>0</v>
      </c>
      <c r="L125" s="28"/>
      <c r="M125" s="61"/>
      <c r="N125" s="52"/>
      <c r="O125" s="52"/>
      <c r="P125" s="124">
        <f>P126+P130+P139+P144+P171</f>
        <v>0</v>
      </c>
      <c r="Q125" s="52"/>
      <c r="R125" s="124">
        <f>R126+R130+R139+R144+R171</f>
        <v>0</v>
      </c>
      <c r="S125" s="52"/>
      <c r="T125" s="125">
        <f>T126+T130+T139+T144+T171</f>
        <v>0</v>
      </c>
      <c r="AT125" s="13" t="s">
        <v>72</v>
      </c>
      <c r="AU125" s="13" t="s">
        <v>126</v>
      </c>
      <c r="BK125" s="126">
        <f>BK126+BK130+BK139+BK144+BK171</f>
        <v>0</v>
      </c>
    </row>
    <row r="126" spans="2:65" s="11" customFormat="1" ht="25.9" customHeight="1">
      <c r="B126" s="127"/>
      <c r="D126" s="128" t="s">
        <v>72</v>
      </c>
      <c r="E126" s="129" t="s">
        <v>806</v>
      </c>
      <c r="F126" s="129" t="s">
        <v>807</v>
      </c>
      <c r="I126" s="130"/>
      <c r="J126" s="131">
        <f>BK126</f>
        <v>0</v>
      </c>
      <c r="L126" s="127"/>
      <c r="M126" s="132"/>
      <c r="P126" s="133">
        <f>SUM(P127:P129)</f>
        <v>0</v>
      </c>
      <c r="R126" s="133">
        <f>SUM(R127:R129)</f>
        <v>0</v>
      </c>
      <c r="T126" s="134">
        <f>SUM(T127:T129)</f>
        <v>0</v>
      </c>
      <c r="AR126" s="128" t="s">
        <v>80</v>
      </c>
      <c r="AT126" s="135" t="s">
        <v>72</v>
      </c>
      <c r="AU126" s="135" t="s">
        <v>73</v>
      </c>
      <c r="AY126" s="128" t="s">
        <v>157</v>
      </c>
      <c r="BK126" s="136">
        <f>SUM(BK127:BK129)</f>
        <v>0</v>
      </c>
    </row>
    <row r="127" spans="2:65" s="1" customFormat="1" ht="16.5" customHeight="1">
      <c r="B127" s="139"/>
      <c r="C127" s="140" t="s">
        <v>80</v>
      </c>
      <c r="D127" s="140" t="s">
        <v>159</v>
      </c>
      <c r="E127" s="141" t="s">
        <v>812</v>
      </c>
      <c r="F127" s="142" t="s">
        <v>813</v>
      </c>
      <c r="G127" s="143" t="s">
        <v>436</v>
      </c>
      <c r="H127" s="144">
        <v>8</v>
      </c>
      <c r="I127" s="145"/>
      <c r="J127" s="146">
        <f>ROUND(I127*H127,2)</f>
        <v>0</v>
      </c>
      <c r="K127" s="147"/>
      <c r="L127" s="28"/>
      <c r="M127" s="148" t="s">
        <v>1</v>
      </c>
      <c r="N127" s="149" t="s">
        <v>39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223</v>
      </c>
      <c r="AT127" s="152" t="s">
        <v>159</v>
      </c>
      <c r="AU127" s="152" t="s">
        <v>80</v>
      </c>
      <c r="AY127" s="13" t="s">
        <v>157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3" t="s">
        <v>85</v>
      </c>
      <c r="BK127" s="153">
        <f>ROUND(I127*H127,2)</f>
        <v>0</v>
      </c>
      <c r="BL127" s="13" t="s">
        <v>223</v>
      </c>
      <c r="BM127" s="152" t="s">
        <v>85</v>
      </c>
    </row>
    <row r="128" spans="2:65" s="1" customFormat="1" ht="16.5" customHeight="1">
      <c r="B128" s="139"/>
      <c r="C128" s="140" t="s">
        <v>85</v>
      </c>
      <c r="D128" s="140" t="s">
        <v>159</v>
      </c>
      <c r="E128" s="141" t="s">
        <v>814</v>
      </c>
      <c r="F128" s="142" t="s">
        <v>815</v>
      </c>
      <c r="G128" s="143" t="s">
        <v>436</v>
      </c>
      <c r="H128" s="144">
        <v>5</v>
      </c>
      <c r="I128" s="145"/>
      <c r="J128" s="146">
        <f>ROUND(I128*H128,2)</f>
        <v>0</v>
      </c>
      <c r="K128" s="147"/>
      <c r="L128" s="28"/>
      <c r="M128" s="148" t="s">
        <v>1</v>
      </c>
      <c r="N128" s="149" t="s">
        <v>39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223</v>
      </c>
      <c r="AT128" s="152" t="s">
        <v>159</v>
      </c>
      <c r="AU128" s="152" t="s">
        <v>80</v>
      </c>
      <c r="AY128" s="13" t="s">
        <v>157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3" t="s">
        <v>85</v>
      </c>
      <c r="BK128" s="153">
        <f>ROUND(I128*H128,2)</f>
        <v>0</v>
      </c>
      <c r="BL128" s="13" t="s">
        <v>223</v>
      </c>
      <c r="BM128" s="152" t="s">
        <v>163</v>
      </c>
    </row>
    <row r="129" spans="2:65" s="1" customFormat="1" ht="16.5" customHeight="1">
      <c r="B129" s="139"/>
      <c r="C129" s="140" t="s">
        <v>90</v>
      </c>
      <c r="D129" s="140" t="s">
        <v>159</v>
      </c>
      <c r="E129" s="141" t="s">
        <v>816</v>
      </c>
      <c r="F129" s="142" t="s">
        <v>817</v>
      </c>
      <c r="G129" s="143" t="s">
        <v>436</v>
      </c>
      <c r="H129" s="144">
        <v>21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39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223</v>
      </c>
      <c r="AT129" s="152" t="s">
        <v>159</v>
      </c>
      <c r="AU129" s="152" t="s">
        <v>80</v>
      </c>
      <c r="AY129" s="13" t="s">
        <v>157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85</v>
      </c>
      <c r="BK129" s="153">
        <f>ROUND(I129*H129,2)</f>
        <v>0</v>
      </c>
      <c r="BL129" s="13" t="s">
        <v>223</v>
      </c>
      <c r="BM129" s="152" t="s">
        <v>178</v>
      </c>
    </row>
    <row r="130" spans="2:65" s="11" customFormat="1" ht="25.9" customHeight="1">
      <c r="B130" s="127"/>
      <c r="D130" s="128" t="s">
        <v>72</v>
      </c>
      <c r="E130" s="129" t="s">
        <v>826</v>
      </c>
      <c r="F130" s="129" t="s">
        <v>827</v>
      </c>
      <c r="I130" s="130"/>
      <c r="J130" s="131">
        <f>BK130</f>
        <v>0</v>
      </c>
      <c r="L130" s="127"/>
      <c r="M130" s="132"/>
      <c r="P130" s="133">
        <f>SUM(P131:P138)</f>
        <v>0</v>
      </c>
      <c r="R130" s="133">
        <f>SUM(R131:R138)</f>
        <v>0</v>
      </c>
      <c r="T130" s="134">
        <f>SUM(T131:T138)</f>
        <v>0</v>
      </c>
      <c r="AR130" s="128" t="s">
        <v>80</v>
      </c>
      <c r="AT130" s="135" t="s">
        <v>72</v>
      </c>
      <c r="AU130" s="135" t="s">
        <v>73</v>
      </c>
      <c r="AY130" s="128" t="s">
        <v>157</v>
      </c>
      <c r="BK130" s="136">
        <f>SUM(BK131:BK138)</f>
        <v>0</v>
      </c>
    </row>
    <row r="131" spans="2:65" s="1" customFormat="1" ht="24.2" customHeight="1">
      <c r="B131" s="139"/>
      <c r="C131" s="140" t="s">
        <v>163</v>
      </c>
      <c r="D131" s="140" t="s">
        <v>159</v>
      </c>
      <c r="E131" s="141" t="s">
        <v>828</v>
      </c>
      <c r="F131" s="142" t="s">
        <v>829</v>
      </c>
      <c r="G131" s="143" t="s">
        <v>436</v>
      </c>
      <c r="H131" s="144">
        <v>62</v>
      </c>
      <c r="I131" s="145"/>
      <c r="J131" s="146">
        <f t="shared" ref="J131:J138" si="0">ROUND(I131*H131,2)</f>
        <v>0</v>
      </c>
      <c r="K131" s="147"/>
      <c r="L131" s="28"/>
      <c r="M131" s="148" t="s">
        <v>1</v>
      </c>
      <c r="N131" s="149" t="s">
        <v>39</v>
      </c>
      <c r="P131" s="150">
        <f t="shared" ref="P131:P138" si="1">O131*H131</f>
        <v>0</v>
      </c>
      <c r="Q131" s="150">
        <v>0</v>
      </c>
      <c r="R131" s="150">
        <f t="shared" ref="R131:R138" si="2">Q131*H131</f>
        <v>0</v>
      </c>
      <c r="S131" s="150">
        <v>0</v>
      </c>
      <c r="T131" s="151">
        <f t="shared" ref="T131:T138" si="3">S131*H131</f>
        <v>0</v>
      </c>
      <c r="AR131" s="152" t="s">
        <v>223</v>
      </c>
      <c r="AT131" s="152" t="s">
        <v>159</v>
      </c>
      <c r="AU131" s="152" t="s">
        <v>80</v>
      </c>
      <c r="AY131" s="13" t="s">
        <v>157</v>
      </c>
      <c r="BE131" s="153">
        <f t="shared" ref="BE131:BE138" si="4">IF(N131="základná",J131,0)</f>
        <v>0</v>
      </c>
      <c r="BF131" s="153">
        <f t="shared" ref="BF131:BF138" si="5">IF(N131="znížená",J131,0)</f>
        <v>0</v>
      </c>
      <c r="BG131" s="153">
        <f t="shared" ref="BG131:BG138" si="6">IF(N131="zákl. prenesená",J131,0)</f>
        <v>0</v>
      </c>
      <c r="BH131" s="153">
        <f t="shared" ref="BH131:BH138" si="7">IF(N131="zníž. prenesená",J131,0)</f>
        <v>0</v>
      </c>
      <c r="BI131" s="153">
        <f t="shared" ref="BI131:BI138" si="8">IF(N131="nulová",J131,0)</f>
        <v>0</v>
      </c>
      <c r="BJ131" s="13" t="s">
        <v>85</v>
      </c>
      <c r="BK131" s="153">
        <f t="shared" ref="BK131:BK138" si="9">ROUND(I131*H131,2)</f>
        <v>0</v>
      </c>
      <c r="BL131" s="13" t="s">
        <v>223</v>
      </c>
      <c r="BM131" s="152" t="s">
        <v>187</v>
      </c>
    </row>
    <row r="132" spans="2:65" s="1" customFormat="1" ht="21.75" customHeight="1">
      <c r="B132" s="139"/>
      <c r="C132" s="140" t="s">
        <v>174</v>
      </c>
      <c r="D132" s="140" t="s">
        <v>159</v>
      </c>
      <c r="E132" s="141" t="s">
        <v>830</v>
      </c>
      <c r="F132" s="142" t="s">
        <v>831</v>
      </c>
      <c r="G132" s="143" t="s">
        <v>436</v>
      </c>
      <c r="H132" s="144">
        <v>62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39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223</v>
      </c>
      <c r="AT132" s="152" t="s">
        <v>159</v>
      </c>
      <c r="AU132" s="152" t="s">
        <v>80</v>
      </c>
      <c r="AY132" s="13" t="s">
        <v>157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85</v>
      </c>
      <c r="BK132" s="153">
        <f t="shared" si="9"/>
        <v>0</v>
      </c>
      <c r="BL132" s="13" t="s">
        <v>223</v>
      </c>
      <c r="BM132" s="152" t="s">
        <v>197</v>
      </c>
    </row>
    <row r="133" spans="2:65" s="1" customFormat="1" ht="24.2" customHeight="1">
      <c r="B133" s="139"/>
      <c r="C133" s="140" t="s">
        <v>178</v>
      </c>
      <c r="D133" s="140" t="s">
        <v>159</v>
      </c>
      <c r="E133" s="141" t="s">
        <v>832</v>
      </c>
      <c r="F133" s="142" t="s">
        <v>833</v>
      </c>
      <c r="G133" s="143" t="s">
        <v>436</v>
      </c>
      <c r="H133" s="144">
        <v>21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39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223</v>
      </c>
      <c r="AT133" s="152" t="s">
        <v>159</v>
      </c>
      <c r="AU133" s="152" t="s">
        <v>80</v>
      </c>
      <c r="AY133" s="13" t="s">
        <v>157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85</v>
      </c>
      <c r="BK133" s="153">
        <f t="shared" si="9"/>
        <v>0</v>
      </c>
      <c r="BL133" s="13" t="s">
        <v>223</v>
      </c>
      <c r="BM133" s="152" t="s">
        <v>207</v>
      </c>
    </row>
    <row r="134" spans="2:65" s="1" customFormat="1" ht="21.75" customHeight="1">
      <c r="B134" s="139"/>
      <c r="C134" s="140" t="s">
        <v>182</v>
      </c>
      <c r="D134" s="140" t="s">
        <v>159</v>
      </c>
      <c r="E134" s="141" t="s">
        <v>834</v>
      </c>
      <c r="F134" s="142" t="s">
        <v>835</v>
      </c>
      <c r="G134" s="143" t="s">
        <v>436</v>
      </c>
      <c r="H134" s="144">
        <v>21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39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223</v>
      </c>
      <c r="AT134" s="152" t="s">
        <v>159</v>
      </c>
      <c r="AU134" s="152" t="s">
        <v>80</v>
      </c>
      <c r="AY134" s="13" t="s">
        <v>157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85</v>
      </c>
      <c r="BK134" s="153">
        <f t="shared" si="9"/>
        <v>0</v>
      </c>
      <c r="BL134" s="13" t="s">
        <v>223</v>
      </c>
      <c r="BM134" s="152" t="s">
        <v>215</v>
      </c>
    </row>
    <row r="135" spans="2:65" s="1" customFormat="1" ht="24.2" customHeight="1">
      <c r="B135" s="139"/>
      <c r="C135" s="140" t="s">
        <v>187</v>
      </c>
      <c r="D135" s="140" t="s">
        <v>159</v>
      </c>
      <c r="E135" s="141" t="s">
        <v>836</v>
      </c>
      <c r="F135" s="142" t="s">
        <v>837</v>
      </c>
      <c r="G135" s="143" t="s">
        <v>436</v>
      </c>
      <c r="H135" s="144">
        <v>25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223</v>
      </c>
      <c r="AT135" s="152" t="s">
        <v>159</v>
      </c>
      <c r="AU135" s="152" t="s">
        <v>80</v>
      </c>
      <c r="AY135" s="13" t="s">
        <v>157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85</v>
      </c>
      <c r="BK135" s="153">
        <f t="shared" si="9"/>
        <v>0</v>
      </c>
      <c r="BL135" s="13" t="s">
        <v>223</v>
      </c>
      <c r="BM135" s="152" t="s">
        <v>223</v>
      </c>
    </row>
    <row r="136" spans="2:65" s="1" customFormat="1" ht="21.75" customHeight="1">
      <c r="B136" s="139"/>
      <c r="C136" s="140" t="s">
        <v>192</v>
      </c>
      <c r="D136" s="140" t="s">
        <v>159</v>
      </c>
      <c r="E136" s="141" t="s">
        <v>838</v>
      </c>
      <c r="F136" s="142" t="s">
        <v>839</v>
      </c>
      <c r="G136" s="143" t="s">
        <v>436</v>
      </c>
      <c r="H136" s="144">
        <v>25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39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223</v>
      </c>
      <c r="AT136" s="152" t="s">
        <v>159</v>
      </c>
      <c r="AU136" s="152" t="s">
        <v>80</v>
      </c>
      <c r="AY136" s="13" t="s">
        <v>157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85</v>
      </c>
      <c r="BK136" s="153">
        <f t="shared" si="9"/>
        <v>0</v>
      </c>
      <c r="BL136" s="13" t="s">
        <v>223</v>
      </c>
      <c r="BM136" s="152" t="s">
        <v>231</v>
      </c>
    </row>
    <row r="137" spans="2:65" s="1" customFormat="1" ht="24.2" customHeight="1">
      <c r="B137" s="139"/>
      <c r="C137" s="140" t="s">
        <v>197</v>
      </c>
      <c r="D137" s="140" t="s">
        <v>159</v>
      </c>
      <c r="E137" s="141" t="s">
        <v>840</v>
      </c>
      <c r="F137" s="142" t="s">
        <v>841</v>
      </c>
      <c r="G137" s="143" t="s">
        <v>436</v>
      </c>
      <c r="H137" s="144">
        <v>17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39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223</v>
      </c>
      <c r="AT137" s="152" t="s">
        <v>159</v>
      </c>
      <c r="AU137" s="152" t="s">
        <v>80</v>
      </c>
      <c r="AY137" s="13" t="s">
        <v>157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85</v>
      </c>
      <c r="BK137" s="153">
        <f t="shared" si="9"/>
        <v>0</v>
      </c>
      <c r="BL137" s="13" t="s">
        <v>223</v>
      </c>
      <c r="BM137" s="152" t="s">
        <v>241</v>
      </c>
    </row>
    <row r="138" spans="2:65" s="1" customFormat="1" ht="21.75" customHeight="1">
      <c r="B138" s="139"/>
      <c r="C138" s="140" t="s">
        <v>202</v>
      </c>
      <c r="D138" s="140" t="s">
        <v>159</v>
      </c>
      <c r="E138" s="141" t="s">
        <v>842</v>
      </c>
      <c r="F138" s="142" t="s">
        <v>843</v>
      </c>
      <c r="G138" s="143" t="s">
        <v>436</v>
      </c>
      <c r="H138" s="144">
        <v>17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223</v>
      </c>
      <c r="AT138" s="152" t="s">
        <v>159</v>
      </c>
      <c r="AU138" s="152" t="s">
        <v>80</v>
      </c>
      <c r="AY138" s="13" t="s">
        <v>157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85</v>
      </c>
      <c r="BK138" s="153">
        <f t="shared" si="9"/>
        <v>0</v>
      </c>
      <c r="BL138" s="13" t="s">
        <v>223</v>
      </c>
      <c r="BM138" s="152" t="s">
        <v>251</v>
      </c>
    </row>
    <row r="139" spans="2:65" s="11" customFormat="1" ht="25.9" customHeight="1">
      <c r="B139" s="127"/>
      <c r="D139" s="128" t="s">
        <v>72</v>
      </c>
      <c r="E139" s="129" t="s">
        <v>852</v>
      </c>
      <c r="F139" s="129" t="s">
        <v>853</v>
      </c>
      <c r="I139" s="130"/>
      <c r="J139" s="131">
        <f>BK139</f>
        <v>0</v>
      </c>
      <c r="L139" s="127"/>
      <c r="M139" s="132"/>
      <c r="P139" s="133">
        <f>SUM(P140:P143)</f>
        <v>0</v>
      </c>
      <c r="R139" s="133">
        <f>SUM(R140:R143)</f>
        <v>0</v>
      </c>
      <c r="T139" s="134">
        <f>SUM(T140:T143)</f>
        <v>0</v>
      </c>
      <c r="AR139" s="128" t="s">
        <v>80</v>
      </c>
      <c r="AT139" s="135" t="s">
        <v>72</v>
      </c>
      <c r="AU139" s="135" t="s">
        <v>73</v>
      </c>
      <c r="AY139" s="128" t="s">
        <v>157</v>
      </c>
      <c r="BK139" s="136">
        <f>SUM(BK140:BK143)</f>
        <v>0</v>
      </c>
    </row>
    <row r="140" spans="2:65" s="1" customFormat="1" ht="16.5" customHeight="1">
      <c r="B140" s="139"/>
      <c r="C140" s="140" t="s">
        <v>207</v>
      </c>
      <c r="D140" s="140" t="s">
        <v>159</v>
      </c>
      <c r="E140" s="141" t="s">
        <v>854</v>
      </c>
      <c r="F140" s="142" t="s">
        <v>855</v>
      </c>
      <c r="G140" s="143" t="s">
        <v>245</v>
      </c>
      <c r="H140" s="144">
        <v>33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39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223</v>
      </c>
      <c r="AT140" s="152" t="s">
        <v>159</v>
      </c>
      <c r="AU140" s="152" t="s">
        <v>80</v>
      </c>
      <c r="AY140" s="13" t="s">
        <v>157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85</v>
      </c>
      <c r="BK140" s="153">
        <f>ROUND(I140*H140,2)</f>
        <v>0</v>
      </c>
      <c r="BL140" s="13" t="s">
        <v>223</v>
      </c>
      <c r="BM140" s="152" t="s">
        <v>258</v>
      </c>
    </row>
    <row r="141" spans="2:65" s="1" customFormat="1" ht="16.5" customHeight="1">
      <c r="B141" s="139"/>
      <c r="C141" s="140" t="s">
        <v>211</v>
      </c>
      <c r="D141" s="140" t="s">
        <v>159</v>
      </c>
      <c r="E141" s="141" t="s">
        <v>1293</v>
      </c>
      <c r="F141" s="142" t="s">
        <v>1294</v>
      </c>
      <c r="G141" s="143" t="s">
        <v>245</v>
      </c>
      <c r="H141" s="144">
        <v>3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39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223</v>
      </c>
      <c r="AT141" s="152" t="s">
        <v>159</v>
      </c>
      <c r="AU141" s="152" t="s">
        <v>80</v>
      </c>
      <c r="AY141" s="13" t="s">
        <v>157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85</v>
      </c>
      <c r="BK141" s="153">
        <f>ROUND(I141*H141,2)</f>
        <v>0</v>
      </c>
      <c r="BL141" s="13" t="s">
        <v>223</v>
      </c>
      <c r="BM141" s="152" t="s">
        <v>266</v>
      </c>
    </row>
    <row r="142" spans="2:65" s="1" customFormat="1" ht="16.5" customHeight="1">
      <c r="B142" s="139"/>
      <c r="C142" s="140" t="s">
        <v>215</v>
      </c>
      <c r="D142" s="140" t="s">
        <v>159</v>
      </c>
      <c r="E142" s="141" t="s">
        <v>1027</v>
      </c>
      <c r="F142" s="142" t="s">
        <v>1028</v>
      </c>
      <c r="G142" s="143" t="s">
        <v>245</v>
      </c>
      <c r="H142" s="144">
        <v>1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39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223</v>
      </c>
      <c r="AT142" s="152" t="s">
        <v>159</v>
      </c>
      <c r="AU142" s="152" t="s">
        <v>80</v>
      </c>
      <c r="AY142" s="13" t="s">
        <v>157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85</v>
      </c>
      <c r="BK142" s="153">
        <f>ROUND(I142*H142,2)</f>
        <v>0</v>
      </c>
      <c r="BL142" s="13" t="s">
        <v>223</v>
      </c>
      <c r="BM142" s="152" t="s">
        <v>274</v>
      </c>
    </row>
    <row r="143" spans="2:65" s="1" customFormat="1" ht="16.5" customHeight="1">
      <c r="B143" s="139"/>
      <c r="C143" s="140" t="s">
        <v>219</v>
      </c>
      <c r="D143" s="140" t="s">
        <v>159</v>
      </c>
      <c r="E143" s="141" t="s">
        <v>1295</v>
      </c>
      <c r="F143" s="142" t="s">
        <v>1296</v>
      </c>
      <c r="G143" s="143" t="s">
        <v>245</v>
      </c>
      <c r="H143" s="144">
        <v>1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39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223</v>
      </c>
      <c r="AT143" s="152" t="s">
        <v>159</v>
      </c>
      <c r="AU143" s="152" t="s">
        <v>80</v>
      </c>
      <c r="AY143" s="13" t="s">
        <v>157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85</v>
      </c>
      <c r="BK143" s="153">
        <f>ROUND(I143*H143,2)</f>
        <v>0</v>
      </c>
      <c r="BL143" s="13" t="s">
        <v>223</v>
      </c>
      <c r="BM143" s="152" t="s">
        <v>288</v>
      </c>
    </row>
    <row r="144" spans="2:65" s="11" customFormat="1" ht="25.9" customHeight="1">
      <c r="B144" s="127"/>
      <c r="D144" s="128" t="s">
        <v>72</v>
      </c>
      <c r="E144" s="129" t="s">
        <v>862</v>
      </c>
      <c r="F144" s="129" t="s">
        <v>863</v>
      </c>
      <c r="I144" s="130"/>
      <c r="J144" s="131">
        <f>BK144</f>
        <v>0</v>
      </c>
      <c r="L144" s="127"/>
      <c r="M144" s="132"/>
      <c r="P144" s="133">
        <f>SUM(P145:P170)</f>
        <v>0</v>
      </c>
      <c r="R144" s="133">
        <f>SUM(R145:R170)</f>
        <v>0</v>
      </c>
      <c r="T144" s="134">
        <f>SUM(T145:T170)</f>
        <v>0</v>
      </c>
      <c r="AR144" s="128" t="s">
        <v>80</v>
      </c>
      <c r="AT144" s="135" t="s">
        <v>72</v>
      </c>
      <c r="AU144" s="135" t="s">
        <v>73</v>
      </c>
      <c r="AY144" s="128" t="s">
        <v>157</v>
      </c>
      <c r="BK144" s="136">
        <f>SUM(BK145:BK170)</f>
        <v>0</v>
      </c>
    </row>
    <row r="145" spans="2:65" s="1" customFormat="1" ht="21.75" customHeight="1">
      <c r="B145" s="139"/>
      <c r="C145" s="140" t="s">
        <v>223</v>
      </c>
      <c r="D145" s="140" t="s">
        <v>159</v>
      </c>
      <c r="E145" s="141" t="s">
        <v>864</v>
      </c>
      <c r="F145" s="142" t="s">
        <v>865</v>
      </c>
      <c r="G145" s="143" t="s">
        <v>245</v>
      </c>
      <c r="H145" s="144">
        <v>6</v>
      </c>
      <c r="I145" s="145"/>
      <c r="J145" s="146">
        <f t="shared" ref="J145:J170" si="10">ROUND(I145*H145,2)</f>
        <v>0</v>
      </c>
      <c r="K145" s="147"/>
      <c r="L145" s="28"/>
      <c r="M145" s="148" t="s">
        <v>1</v>
      </c>
      <c r="N145" s="149" t="s">
        <v>39</v>
      </c>
      <c r="P145" s="150">
        <f t="shared" ref="P145:P170" si="11">O145*H145</f>
        <v>0</v>
      </c>
      <c r="Q145" s="150">
        <v>0</v>
      </c>
      <c r="R145" s="150">
        <f t="shared" ref="R145:R170" si="12">Q145*H145</f>
        <v>0</v>
      </c>
      <c r="S145" s="150">
        <v>0</v>
      </c>
      <c r="T145" s="151">
        <f t="shared" ref="T145:T170" si="13">S145*H145</f>
        <v>0</v>
      </c>
      <c r="AR145" s="152" t="s">
        <v>223</v>
      </c>
      <c r="AT145" s="152" t="s">
        <v>159</v>
      </c>
      <c r="AU145" s="152" t="s">
        <v>80</v>
      </c>
      <c r="AY145" s="13" t="s">
        <v>157</v>
      </c>
      <c r="BE145" s="153">
        <f t="shared" ref="BE145:BE170" si="14">IF(N145="základná",J145,0)</f>
        <v>0</v>
      </c>
      <c r="BF145" s="153">
        <f t="shared" ref="BF145:BF170" si="15">IF(N145="znížená",J145,0)</f>
        <v>0</v>
      </c>
      <c r="BG145" s="153">
        <f t="shared" ref="BG145:BG170" si="16">IF(N145="zákl. prenesená",J145,0)</f>
        <v>0</v>
      </c>
      <c r="BH145" s="153">
        <f t="shared" ref="BH145:BH170" si="17">IF(N145="zníž. prenesená",J145,0)</f>
        <v>0</v>
      </c>
      <c r="BI145" s="153">
        <f t="shared" ref="BI145:BI170" si="18">IF(N145="nulová",J145,0)</f>
        <v>0</v>
      </c>
      <c r="BJ145" s="13" t="s">
        <v>85</v>
      </c>
      <c r="BK145" s="153">
        <f t="shared" ref="BK145:BK170" si="19">ROUND(I145*H145,2)</f>
        <v>0</v>
      </c>
      <c r="BL145" s="13" t="s">
        <v>223</v>
      </c>
      <c r="BM145" s="152" t="s">
        <v>295</v>
      </c>
    </row>
    <row r="146" spans="2:65" s="1" customFormat="1" ht="24.2" customHeight="1">
      <c r="B146" s="139"/>
      <c r="C146" s="140" t="s">
        <v>227</v>
      </c>
      <c r="D146" s="140" t="s">
        <v>159</v>
      </c>
      <c r="E146" s="141" t="s">
        <v>866</v>
      </c>
      <c r="F146" s="142" t="s">
        <v>867</v>
      </c>
      <c r="G146" s="143" t="s">
        <v>245</v>
      </c>
      <c r="H146" s="144">
        <v>6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39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223</v>
      </c>
      <c r="AT146" s="152" t="s">
        <v>159</v>
      </c>
      <c r="AU146" s="152" t="s">
        <v>80</v>
      </c>
      <c r="AY146" s="13" t="s">
        <v>157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85</v>
      </c>
      <c r="BK146" s="153">
        <f t="shared" si="19"/>
        <v>0</v>
      </c>
      <c r="BL146" s="13" t="s">
        <v>223</v>
      </c>
      <c r="BM146" s="152" t="s">
        <v>307</v>
      </c>
    </row>
    <row r="147" spans="2:65" s="1" customFormat="1" ht="16.5" customHeight="1">
      <c r="B147" s="139"/>
      <c r="C147" s="140" t="s">
        <v>231</v>
      </c>
      <c r="D147" s="140" t="s">
        <v>159</v>
      </c>
      <c r="E147" s="141" t="s">
        <v>868</v>
      </c>
      <c r="F147" s="142" t="s">
        <v>869</v>
      </c>
      <c r="G147" s="143" t="s">
        <v>245</v>
      </c>
      <c r="H147" s="144">
        <v>6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39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223</v>
      </c>
      <c r="AT147" s="152" t="s">
        <v>159</v>
      </c>
      <c r="AU147" s="152" t="s">
        <v>80</v>
      </c>
      <c r="AY147" s="13" t="s">
        <v>157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85</v>
      </c>
      <c r="BK147" s="153">
        <f t="shared" si="19"/>
        <v>0</v>
      </c>
      <c r="BL147" s="13" t="s">
        <v>223</v>
      </c>
      <c r="BM147" s="152" t="s">
        <v>315</v>
      </c>
    </row>
    <row r="148" spans="2:65" s="1" customFormat="1" ht="16.5" customHeight="1">
      <c r="B148" s="139"/>
      <c r="C148" s="140" t="s">
        <v>236</v>
      </c>
      <c r="D148" s="140" t="s">
        <v>159</v>
      </c>
      <c r="E148" s="141" t="s">
        <v>870</v>
      </c>
      <c r="F148" s="142" t="s">
        <v>871</v>
      </c>
      <c r="G148" s="143" t="s">
        <v>245</v>
      </c>
      <c r="H148" s="144">
        <v>6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39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223</v>
      </c>
      <c r="AT148" s="152" t="s">
        <v>159</v>
      </c>
      <c r="AU148" s="152" t="s">
        <v>80</v>
      </c>
      <c r="AY148" s="13" t="s">
        <v>157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85</v>
      </c>
      <c r="BK148" s="153">
        <f t="shared" si="19"/>
        <v>0</v>
      </c>
      <c r="BL148" s="13" t="s">
        <v>223</v>
      </c>
      <c r="BM148" s="152" t="s">
        <v>323</v>
      </c>
    </row>
    <row r="149" spans="2:65" s="1" customFormat="1" ht="21.75" customHeight="1">
      <c r="B149" s="139"/>
      <c r="C149" s="140" t="s">
        <v>241</v>
      </c>
      <c r="D149" s="140" t="s">
        <v>159</v>
      </c>
      <c r="E149" s="141" t="s">
        <v>1297</v>
      </c>
      <c r="F149" s="142" t="s">
        <v>1298</v>
      </c>
      <c r="G149" s="143" t="s">
        <v>245</v>
      </c>
      <c r="H149" s="144">
        <v>9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39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223</v>
      </c>
      <c r="AT149" s="152" t="s">
        <v>159</v>
      </c>
      <c r="AU149" s="152" t="s">
        <v>80</v>
      </c>
      <c r="AY149" s="13" t="s">
        <v>157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85</v>
      </c>
      <c r="BK149" s="153">
        <f t="shared" si="19"/>
        <v>0</v>
      </c>
      <c r="BL149" s="13" t="s">
        <v>223</v>
      </c>
      <c r="BM149" s="152" t="s">
        <v>333</v>
      </c>
    </row>
    <row r="150" spans="2:65" s="1" customFormat="1" ht="16.5" customHeight="1">
      <c r="B150" s="139"/>
      <c r="C150" s="140" t="s">
        <v>247</v>
      </c>
      <c r="D150" s="140" t="s">
        <v>159</v>
      </c>
      <c r="E150" s="141" t="s">
        <v>1299</v>
      </c>
      <c r="F150" s="142" t="s">
        <v>1300</v>
      </c>
      <c r="G150" s="143" t="s">
        <v>245</v>
      </c>
      <c r="H150" s="144">
        <v>9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39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223</v>
      </c>
      <c r="AT150" s="152" t="s">
        <v>159</v>
      </c>
      <c r="AU150" s="152" t="s">
        <v>80</v>
      </c>
      <c r="AY150" s="13" t="s">
        <v>157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85</v>
      </c>
      <c r="BK150" s="153">
        <f t="shared" si="19"/>
        <v>0</v>
      </c>
      <c r="BL150" s="13" t="s">
        <v>223</v>
      </c>
      <c r="BM150" s="152" t="s">
        <v>341</v>
      </c>
    </row>
    <row r="151" spans="2:65" s="1" customFormat="1" ht="16.5" customHeight="1">
      <c r="B151" s="139"/>
      <c r="C151" s="140" t="s">
        <v>251</v>
      </c>
      <c r="D151" s="140" t="s">
        <v>159</v>
      </c>
      <c r="E151" s="141" t="s">
        <v>882</v>
      </c>
      <c r="F151" s="142" t="s">
        <v>883</v>
      </c>
      <c r="G151" s="143" t="s">
        <v>245</v>
      </c>
      <c r="H151" s="144">
        <v>9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39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223</v>
      </c>
      <c r="AT151" s="152" t="s">
        <v>159</v>
      </c>
      <c r="AU151" s="152" t="s">
        <v>80</v>
      </c>
      <c r="AY151" s="13" t="s">
        <v>157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85</v>
      </c>
      <c r="BK151" s="153">
        <f t="shared" si="19"/>
        <v>0</v>
      </c>
      <c r="BL151" s="13" t="s">
        <v>223</v>
      </c>
      <c r="BM151" s="152" t="s">
        <v>351</v>
      </c>
    </row>
    <row r="152" spans="2:65" s="1" customFormat="1" ht="24.2" customHeight="1">
      <c r="B152" s="139"/>
      <c r="C152" s="140" t="s">
        <v>7</v>
      </c>
      <c r="D152" s="140" t="s">
        <v>159</v>
      </c>
      <c r="E152" s="141" t="s">
        <v>884</v>
      </c>
      <c r="F152" s="142" t="s">
        <v>885</v>
      </c>
      <c r="G152" s="143" t="s">
        <v>245</v>
      </c>
      <c r="H152" s="144">
        <v>1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39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223</v>
      </c>
      <c r="AT152" s="152" t="s">
        <v>159</v>
      </c>
      <c r="AU152" s="152" t="s">
        <v>80</v>
      </c>
      <c r="AY152" s="13" t="s">
        <v>157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85</v>
      </c>
      <c r="BK152" s="153">
        <f t="shared" si="19"/>
        <v>0</v>
      </c>
      <c r="BL152" s="13" t="s">
        <v>223</v>
      </c>
      <c r="BM152" s="152" t="s">
        <v>359</v>
      </c>
    </row>
    <row r="153" spans="2:65" s="1" customFormat="1" ht="16.5" customHeight="1">
      <c r="B153" s="139"/>
      <c r="C153" s="140" t="s">
        <v>258</v>
      </c>
      <c r="D153" s="140" t="s">
        <v>159</v>
      </c>
      <c r="E153" s="141" t="s">
        <v>886</v>
      </c>
      <c r="F153" s="142" t="s">
        <v>887</v>
      </c>
      <c r="G153" s="143" t="s">
        <v>245</v>
      </c>
      <c r="H153" s="144">
        <v>1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39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223</v>
      </c>
      <c r="AT153" s="152" t="s">
        <v>159</v>
      </c>
      <c r="AU153" s="152" t="s">
        <v>80</v>
      </c>
      <c r="AY153" s="13" t="s">
        <v>157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85</v>
      </c>
      <c r="BK153" s="153">
        <f t="shared" si="19"/>
        <v>0</v>
      </c>
      <c r="BL153" s="13" t="s">
        <v>223</v>
      </c>
      <c r="BM153" s="152" t="s">
        <v>367</v>
      </c>
    </row>
    <row r="154" spans="2:65" s="1" customFormat="1" ht="16.5" customHeight="1">
      <c r="B154" s="139"/>
      <c r="C154" s="140" t="s">
        <v>262</v>
      </c>
      <c r="D154" s="140" t="s">
        <v>159</v>
      </c>
      <c r="E154" s="141" t="s">
        <v>878</v>
      </c>
      <c r="F154" s="142" t="s">
        <v>879</v>
      </c>
      <c r="G154" s="143" t="s">
        <v>245</v>
      </c>
      <c r="H154" s="144">
        <v>1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39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223</v>
      </c>
      <c r="AT154" s="152" t="s">
        <v>159</v>
      </c>
      <c r="AU154" s="152" t="s">
        <v>80</v>
      </c>
      <c r="AY154" s="13" t="s">
        <v>157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85</v>
      </c>
      <c r="BK154" s="153">
        <f t="shared" si="19"/>
        <v>0</v>
      </c>
      <c r="BL154" s="13" t="s">
        <v>223</v>
      </c>
      <c r="BM154" s="152" t="s">
        <v>377</v>
      </c>
    </row>
    <row r="155" spans="2:65" s="1" customFormat="1" ht="24.2" customHeight="1">
      <c r="B155" s="139"/>
      <c r="C155" s="140" t="s">
        <v>266</v>
      </c>
      <c r="D155" s="140" t="s">
        <v>159</v>
      </c>
      <c r="E155" s="141" t="s">
        <v>888</v>
      </c>
      <c r="F155" s="142" t="s">
        <v>889</v>
      </c>
      <c r="G155" s="143" t="s">
        <v>245</v>
      </c>
      <c r="H155" s="144">
        <v>1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39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223</v>
      </c>
      <c r="AT155" s="152" t="s">
        <v>159</v>
      </c>
      <c r="AU155" s="152" t="s">
        <v>80</v>
      </c>
      <c r="AY155" s="13" t="s">
        <v>157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85</v>
      </c>
      <c r="BK155" s="153">
        <f t="shared" si="19"/>
        <v>0</v>
      </c>
      <c r="BL155" s="13" t="s">
        <v>223</v>
      </c>
      <c r="BM155" s="152" t="s">
        <v>387</v>
      </c>
    </row>
    <row r="156" spans="2:65" s="1" customFormat="1" ht="16.5" customHeight="1">
      <c r="B156" s="139"/>
      <c r="C156" s="140" t="s">
        <v>270</v>
      </c>
      <c r="D156" s="140" t="s">
        <v>159</v>
      </c>
      <c r="E156" s="141" t="s">
        <v>882</v>
      </c>
      <c r="F156" s="142" t="s">
        <v>883</v>
      </c>
      <c r="G156" s="143" t="s">
        <v>245</v>
      </c>
      <c r="H156" s="144">
        <v>1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223</v>
      </c>
      <c r="AT156" s="152" t="s">
        <v>159</v>
      </c>
      <c r="AU156" s="152" t="s">
        <v>80</v>
      </c>
      <c r="AY156" s="13" t="s">
        <v>157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85</v>
      </c>
      <c r="BK156" s="153">
        <f t="shared" si="19"/>
        <v>0</v>
      </c>
      <c r="BL156" s="13" t="s">
        <v>223</v>
      </c>
      <c r="BM156" s="152" t="s">
        <v>395</v>
      </c>
    </row>
    <row r="157" spans="2:65" s="1" customFormat="1" ht="16.5" customHeight="1">
      <c r="B157" s="139"/>
      <c r="C157" s="140" t="s">
        <v>274</v>
      </c>
      <c r="D157" s="140" t="s">
        <v>159</v>
      </c>
      <c r="E157" s="141" t="s">
        <v>890</v>
      </c>
      <c r="F157" s="142" t="s">
        <v>891</v>
      </c>
      <c r="G157" s="143" t="s">
        <v>245</v>
      </c>
      <c r="H157" s="144">
        <v>1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223</v>
      </c>
      <c r="AT157" s="152" t="s">
        <v>159</v>
      </c>
      <c r="AU157" s="152" t="s">
        <v>80</v>
      </c>
      <c r="AY157" s="13" t="s">
        <v>157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85</v>
      </c>
      <c r="BK157" s="153">
        <f t="shared" si="19"/>
        <v>0</v>
      </c>
      <c r="BL157" s="13" t="s">
        <v>223</v>
      </c>
      <c r="BM157" s="152" t="s">
        <v>403</v>
      </c>
    </row>
    <row r="158" spans="2:65" s="1" customFormat="1" ht="24.2" customHeight="1">
      <c r="B158" s="139"/>
      <c r="C158" s="140" t="s">
        <v>280</v>
      </c>
      <c r="D158" s="140" t="s">
        <v>159</v>
      </c>
      <c r="E158" s="141" t="s">
        <v>892</v>
      </c>
      <c r="F158" s="142" t="s">
        <v>893</v>
      </c>
      <c r="G158" s="143" t="s">
        <v>245</v>
      </c>
      <c r="H158" s="144">
        <v>1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223</v>
      </c>
      <c r="AT158" s="152" t="s">
        <v>159</v>
      </c>
      <c r="AU158" s="152" t="s">
        <v>80</v>
      </c>
      <c r="AY158" s="13" t="s">
        <v>157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85</v>
      </c>
      <c r="BK158" s="153">
        <f t="shared" si="19"/>
        <v>0</v>
      </c>
      <c r="BL158" s="13" t="s">
        <v>223</v>
      </c>
      <c r="BM158" s="152" t="s">
        <v>411</v>
      </c>
    </row>
    <row r="159" spans="2:65" s="1" customFormat="1" ht="24.2" customHeight="1">
      <c r="B159" s="139"/>
      <c r="C159" s="140" t="s">
        <v>288</v>
      </c>
      <c r="D159" s="140" t="s">
        <v>159</v>
      </c>
      <c r="E159" s="141" t="s">
        <v>894</v>
      </c>
      <c r="F159" s="142" t="s">
        <v>895</v>
      </c>
      <c r="G159" s="143" t="s">
        <v>245</v>
      </c>
      <c r="H159" s="144">
        <v>1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223</v>
      </c>
      <c r="AT159" s="152" t="s">
        <v>159</v>
      </c>
      <c r="AU159" s="152" t="s">
        <v>80</v>
      </c>
      <c r="AY159" s="13" t="s">
        <v>157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85</v>
      </c>
      <c r="BK159" s="153">
        <f t="shared" si="19"/>
        <v>0</v>
      </c>
      <c r="BL159" s="13" t="s">
        <v>223</v>
      </c>
      <c r="BM159" s="152" t="s">
        <v>419</v>
      </c>
    </row>
    <row r="160" spans="2:65" s="1" customFormat="1" ht="16.5" customHeight="1">
      <c r="B160" s="139"/>
      <c r="C160" s="140" t="s">
        <v>292</v>
      </c>
      <c r="D160" s="140" t="s">
        <v>159</v>
      </c>
      <c r="E160" s="141" t="s">
        <v>896</v>
      </c>
      <c r="F160" s="142" t="s">
        <v>897</v>
      </c>
      <c r="G160" s="143" t="s">
        <v>245</v>
      </c>
      <c r="H160" s="144">
        <v>1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223</v>
      </c>
      <c r="AT160" s="152" t="s">
        <v>159</v>
      </c>
      <c r="AU160" s="152" t="s">
        <v>80</v>
      </c>
      <c r="AY160" s="13" t="s">
        <v>157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85</v>
      </c>
      <c r="BK160" s="153">
        <f t="shared" si="19"/>
        <v>0</v>
      </c>
      <c r="BL160" s="13" t="s">
        <v>223</v>
      </c>
      <c r="BM160" s="152" t="s">
        <v>429</v>
      </c>
    </row>
    <row r="161" spans="2:65" s="1" customFormat="1" ht="16.5" customHeight="1">
      <c r="B161" s="139"/>
      <c r="C161" s="140" t="s">
        <v>295</v>
      </c>
      <c r="D161" s="140" t="s">
        <v>159</v>
      </c>
      <c r="E161" s="141" t="s">
        <v>898</v>
      </c>
      <c r="F161" s="142" t="s">
        <v>899</v>
      </c>
      <c r="G161" s="143" t="s">
        <v>245</v>
      </c>
      <c r="H161" s="144">
        <v>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223</v>
      </c>
      <c r="AT161" s="152" t="s">
        <v>159</v>
      </c>
      <c r="AU161" s="152" t="s">
        <v>80</v>
      </c>
      <c r="AY161" s="13" t="s">
        <v>157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85</v>
      </c>
      <c r="BK161" s="153">
        <f t="shared" si="19"/>
        <v>0</v>
      </c>
      <c r="BL161" s="13" t="s">
        <v>223</v>
      </c>
      <c r="BM161" s="152" t="s">
        <v>438</v>
      </c>
    </row>
    <row r="162" spans="2:65" s="1" customFormat="1" ht="24.2" customHeight="1">
      <c r="B162" s="139"/>
      <c r="C162" s="140" t="s">
        <v>303</v>
      </c>
      <c r="D162" s="140" t="s">
        <v>159</v>
      </c>
      <c r="E162" s="141" t="s">
        <v>900</v>
      </c>
      <c r="F162" s="142" t="s">
        <v>901</v>
      </c>
      <c r="G162" s="143" t="s">
        <v>245</v>
      </c>
      <c r="H162" s="144">
        <v>1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223</v>
      </c>
      <c r="AT162" s="152" t="s">
        <v>159</v>
      </c>
      <c r="AU162" s="152" t="s">
        <v>80</v>
      </c>
      <c r="AY162" s="13" t="s">
        <v>157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85</v>
      </c>
      <c r="BK162" s="153">
        <f t="shared" si="19"/>
        <v>0</v>
      </c>
      <c r="BL162" s="13" t="s">
        <v>223</v>
      </c>
      <c r="BM162" s="152" t="s">
        <v>645</v>
      </c>
    </row>
    <row r="163" spans="2:65" s="1" customFormat="1" ht="24.2" customHeight="1">
      <c r="B163" s="139"/>
      <c r="C163" s="140" t="s">
        <v>307</v>
      </c>
      <c r="D163" s="140" t="s">
        <v>159</v>
      </c>
      <c r="E163" s="141" t="s">
        <v>902</v>
      </c>
      <c r="F163" s="142" t="s">
        <v>903</v>
      </c>
      <c r="G163" s="143" t="s">
        <v>245</v>
      </c>
      <c r="H163" s="144">
        <v>3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223</v>
      </c>
      <c r="AT163" s="152" t="s">
        <v>159</v>
      </c>
      <c r="AU163" s="152" t="s">
        <v>80</v>
      </c>
      <c r="AY163" s="13" t="s">
        <v>157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85</v>
      </c>
      <c r="BK163" s="153">
        <f t="shared" si="19"/>
        <v>0</v>
      </c>
      <c r="BL163" s="13" t="s">
        <v>223</v>
      </c>
      <c r="BM163" s="152" t="s">
        <v>653</v>
      </c>
    </row>
    <row r="164" spans="2:65" s="1" customFormat="1" ht="16.5" customHeight="1">
      <c r="B164" s="139"/>
      <c r="C164" s="140" t="s">
        <v>311</v>
      </c>
      <c r="D164" s="140" t="s">
        <v>159</v>
      </c>
      <c r="E164" s="141" t="s">
        <v>904</v>
      </c>
      <c r="F164" s="142" t="s">
        <v>905</v>
      </c>
      <c r="G164" s="143" t="s">
        <v>245</v>
      </c>
      <c r="H164" s="144">
        <v>3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223</v>
      </c>
      <c r="AT164" s="152" t="s">
        <v>159</v>
      </c>
      <c r="AU164" s="152" t="s">
        <v>80</v>
      </c>
      <c r="AY164" s="13" t="s">
        <v>157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85</v>
      </c>
      <c r="BK164" s="153">
        <f t="shared" si="19"/>
        <v>0</v>
      </c>
      <c r="BL164" s="13" t="s">
        <v>223</v>
      </c>
      <c r="BM164" s="152" t="s">
        <v>661</v>
      </c>
    </row>
    <row r="165" spans="2:65" s="1" customFormat="1" ht="16.5" customHeight="1">
      <c r="B165" s="139"/>
      <c r="C165" s="140" t="s">
        <v>315</v>
      </c>
      <c r="D165" s="140" t="s">
        <v>159</v>
      </c>
      <c r="E165" s="141" t="s">
        <v>906</v>
      </c>
      <c r="F165" s="142" t="s">
        <v>907</v>
      </c>
      <c r="G165" s="143" t="s">
        <v>245</v>
      </c>
      <c r="H165" s="144">
        <v>3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223</v>
      </c>
      <c r="AT165" s="152" t="s">
        <v>159</v>
      </c>
      <c r="AU165" s="152" t="s">
        <v>80</v>
      </c>
      <c r="AY165" s="13" t="s">
        <v>157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85</v>
      </c>
      <c r="BK165" s="153">
        <f t="shared" si="19"/>
        <v>0</v>
      </c>
      <c r="BL165" s="13" t="s">
        <v>223</v>
      </c>
      <c r="BM165" s="152" t="s">
        <v>669</v>
      </c>
    </row>
    <row r="166" spans="2:65" s="1" customFormat="1" ht="16.5" customHeight="1">
      <c r="B166" s="139"/>
      <c r="C166" s="140" t="s">
        <v>319</v>
      </c>
      <c r="D166" s="140" t="s">
        <v>159</v>
      </c>
      <c r="E166" s="141" t="s">
        <v>909</v>
      </c>
      <c r="F166" s="142" t="s">
        <v>910</v>
      </c>
      <c r="G166" s="143" t="s">
        <v>245</v>
      </c>
      <c r="H166" s="144">
        <v>2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223</v>
      </c>
      <c r="AT166" s="152" t="s">
        <v>159</v>
      </c>
      <c r="AU166" s="152" t="s">
        <v>80</v>
      </c>
      <c r="AY166" s="13" t="s">
        <v>157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85</v>
      </c>
      <c r="BK166" s="153">
        <f t="shared" si="19"/>
        <v>0</v>
      </c>
      <c r="BL166" s="13" t="s">
        <v>223</v>
      </c>
      <c r="BM166" s="152" t="s">
        <v>675</v>
      </c>
    </row>
    <row r="167" spans="2:65" s="1" customFormat="1" ht="37.9" customHeight="1">
      <c r="B167" s="139"/>
      <c r="C167" s="140" t="s">
        <v>323</v>
      </c>
      <c r="D167" s="140" t="s">
        <v>159</v>
      </c>
      <c r="E167" s="141" t="s">
        <v>912</v>
      </c>
      <c r="F167" s="142" t="s">
        <v>913</v>
      </c>
      <c r="G167" s="143" t="s">
        <v>245</v>
      </c>
      <c r="H167" s="144">
        <v>1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223</v>
      </c>
      <c r="AT167" s="152" t="s">
        <v>159</v>
      </c>
      <c r="AU167" s="152" t="s">
        <v>80</v>
      </c>
      <c r="AY167" s="13" t="s">
        <v>157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85</v>
      </c>
      <c r="BK167" s="153">
        <f t="shared" si="19"/>
        <v>0</v>
      </c>
      <c r="BL167" s="13" t="s">
        <v>223</v>
      </c>
      <c r="BM167" s="152" t="s">
        <v>683</v>
      </c>
    </row>
    <row r="168" spans="2:65" s="1" customFormat="1" ht="37.9" customHeight="1">
      <c r="B168" s="139"/>
      <c r="C168" s="140" t="s">
        <v>327</v>
      </c>
      <c r="D168" s="140" t="s">
        <v>159</v>
      </c>
      <c r="E168" s="141" t="s">
        <v>1301</v>
      </c>
      <c r="F168" s="142" t="s">
        <v>1302</v>
      </c>
      <c r="G168" s="143" t="s">
        <v>245</v>
      </c>
      <c r="H168" s="144">
        <v>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223</v>
      </c>
      <c r="AT168" s="152" t="s">
        <v>159</v>
      </c>
      <c r="AU168" s="152" t="s">
        <v>80</v>
      </c>
      <c r="AY168" s="13" t="s">
        <v>157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85</v>
      </c>
      <c r="BK168" s="153">
        <f t="shared" si="19"/>
        <v>0</v>
      </c>
      <c r="BL168" s="13" t="s">
        <v>223</v>
      </c>
      <c r="BM168" s="152" t="s">
        <v>691</v>
      </c>
    </row>
    <row r="169" spans="2:65" s="1" customFormat="1" ht="33" customHeight="1">
      <c r="B169" s="139"/>
      <c r="C169" s="140" t="s">
        <v>333</v>
      </c>
      <c r="D169" s="140" t="s">
        <v>159</v>
      </c>
      <c r="E169" s="141" t="s">
        <v>918</v>
      </c>
      <c r="F169" s="142" t="s">
        <v>919</v>
      </c>
      <c r="G169" s="143" t="s">
        <v>245</v>
      </c>
      <c r="H169" s="144">
        <v>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223</v>
      </c>
      <c r="AT169" s="152" t="s">
        <v>159</v>
      </c>
      <c r="AU169" s="152" t="s">
        <v>80</v>
      </c>
      <c r="AY169" s="13" t="s">
        <v>157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85</v>
      </c>
      <c r="BK169" s="153">
        <f t="shared" si="19"/>
        <v>0</v>
      </c>
      <c r="BL169" s="13" t="s">
        <v>223</v>
      </c>
      <c r="BM169" s="152" t="s">
        <v>699</v>
      </c>
    </row>
    <row r="170" spans="2:65" s="1" customFormat="1" ht="21.75" customHeight="1">
      <c r="B170" s="139"/>
      <c r="C170" s="140" t="s">
        <v>337</v>
      </c>
      <c r="D170" s="140" t="s">
        <v>159</v>
      </c>
      <c r="E170" s="141" t="s">
        <v>921</v>
      </c>
      <c r="F170" s="142" t="s">
        <v>922</v>
      </c>
      <c r="G170" s="143" t="s">
        <v>245</v>
      </c>
      <c r="H170" s="144">
        <v>2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39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223</v>
      </c>
      <c r="AT170" s="152" t="s">
        <v>159</v>
      </c>
      <c r="AU170" s="152" t="s">
        <v>80</v>
      </c>
      <c r="AY170" s="13" t="s">
        <v>157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85</v>
      </c>
      <c r="BK170" s="153">
        <f t="shared" si="19"/>
        <v>0</v>
      </c>
      <c r="BL170" s="13" t="s">
        <v>223</v>
      </c>
      <c r="BM170" s="152" t="s">
        <v>707</v>
      </c>
    </row>
    <row r="171" spans="2:65" s="11" customFormat="1" ht="25.9" customHeight="1">
      <c r="B171" s="127"/>
      <c r="D171" s="128" t="s">
        <v>72</v>
      </c>
      <c r="E171" s="129" t="s">
        <v>927</v>
      </c>
      <c r="F171" s="129" t="s">
        <v>928</v>
      </c>
      <c r="I171" s="130"/>
      <c r="J171" s="131">
        <f>BK171</f>
        <v>0</v>
      </c>
      <c r="L171" s="127"/>
      <c r="M171" s="132"/>
      <c r="P171" s="133">
        <f>SUM(P172:P183)</f>
        <v>0</v>
      </c>
      <c r="R171" s="133">
        <f>SUM(R172:R183)</f>
        <v>0</v>
      </c>
      <c r="T171" s="134">
        <f>SUM(T172:T183)</f>
        <v>0</v>
      </c>
      <c r="AR171" s="128" t="s">
        <v>80</v>
      </c>
      <c r="AT171" s="135" t="s">
        <v>72</v>
      </c>
      <c r="AU171" s="135" t="s">
        <v>73</v>
      </c>
      <c r="AY171" s="128" t="s">
        <v>157</v>
      </c>
      <c r="BK171" s="136">
        <f>SUM(BK172:BK183)</f>
        <v>0</v>
      </c>
    </row>
    <row r="172" spans="2:65" s="1" customFormat="1" ht="21.75" customHeight="1">
      <c r="B172" s="139"/>
      <c r="C172" s="140" t="s">
        <v>341</v>
      </c>
      <c r="D172" s="140" t="s">
        <v>159</v>
      </c>
      <c r="E172" s="141" t="s">
        <v>1303</v>
      </c>
      <c r="F172" s="142" t="s">
        <v>930</v>
      </c>
      <c r="G172" s="143" t="s">
        <v>245</v>
      </c>
      <c r="H172" s="144">
        <v>1</v>
      </c>
      <c r="I172" s="145"/>
      <c r="J172" s="146">
        <f t="shared" ref="J172:J183" si="20">ROUND(I172*H172,2)</f>
        <v>0</v>
      </c>
      <c r="K172" s="147"/>
      <c r="L172" s="28"/>
      <c r="M172" s="148" t="s">
        <v>1</v>
      </c>
      <c r="N172" s="149" t="s">
        <v>39</v>
      </c>
      <c r="P172" s="150">
        <f t="shared" ref="P172:P183" si="21">O172*H172</f>
        <v>0</v>
      </c>
      <c r="Q172" s="150">
        <v>0</v>
      </c>
      <c r="R172" s="150">
        <f t="shared" ref="R172:R183" si="22">Q172*H172</f>
        <v>0</v>
      </c>
      <c r="S172" s="150">
        <v>0</v>
      </c>
      <c r="T172" s="151">
        <f t="shared" ref="T172:T183" si="23">S172*H172</f>
        <v>0</v>
      </c>
      <c r="AR172" s="152" t="s">
        <v>223</v>
      </c>
      <c r="AT172" s="152" t="s">
        <v>159</v>
      </c>
      <c r="AU172" s="152" t="s">
        <v>80</v>
      </c>
      <c r="AY172" s="13" t="s">
        <v>157</v>
      </c>
      <c r="BE172" s="153">
        <f t="shared" ref="BE172:BE183" si="24">IF(N172="základná",J172,0)</f>
        <v>0</v>
      </c>
      <c r="BF172" s="153">
        <f t="shared" ref="BF172:BF183" si="25">IF(N172="znížená",J172,0)</f>
        <v>0</v>
      </c>
      <c r="BG172" s="153">
        <f t="shared" ref="BG172:BG183" si="26">IF(N172="zákl. prenesená",J172,0)</f>
        <v>0</v>
      </c>
      <c r="BH172" s="153">
        <f t="shared" ref="BH172:BH183" si="27">IF(N172="zníž. prenesená",J172,0)</f>
        <v>0</v>
      </c>
      <c r="BI172" s="153">
        <f t="shared" ref="BI172:BI183" si="28">IF(N172="nulová",J172,0)</f>
        <v>0</v>
      </c>
      <c r="BJ172" s="13" t="s">
        <v>85</v>
      </c>
      <c r="BK172" s="153">
        <f t="shared" ref="BK172:BK183" si="29">ROUND(I172*H172,2)</f>
        <v>0</v>
      </c>
      <c r="BL172" s="13" t="s">
        <v>223</v>
      </c>
      <c r="BM172" s="152" t="s">
        <v>714</v>
      </c>
    </row>
    <row r="173" spans="2:65" s="1" customFormat="1" ht="16.5" customHeight="1">
      <c r="B173" s="139"/>
      <c r="C173" s="140" t="s">
        <v>345</v>
      </c>
      <c r="D173" s="140" t="s">
        <v>159</v>
      </c>
      <c r="E173" s="141" t="s">
        <v>1304</v>
      </c>
      <c r="F173" s="142" t="s">
        <v>933</v>
      </c>
      <c r="G173" s="143" t="s">
        <v>245</v>
      </c>
      <c r="H173" s="144">
        <v>1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39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223</v>
      </c>
      <c r="AT173" s="152" t="s">
        <v>159</v>
      </c>
      <c r="AU173" s="152" t="s">
        <v>80</v>
      </c>
      <c r="AY173" s="13" t="s">
        <v>157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85</v>
      </c>
      <c r="BK173" s="153">
        <f t="shared" si="29"/>
        <v>0</v>
      </c>
      <c r="BL173" s="13" t="s">
        <v>223</v>
      </c>
      <c r="BM173" s="152" t="s">
        <v>722</v>
      </c>
    </row>
    <row r="174" spans="2:65" s="1" customFormat="1" ht="24.2" customHeight="1">
      <c r="B174" s="139"/>
      <c r="C174" s="140" t="s">
        <v>351</v>
      </c>
      <c r="D174" s="140" t="s">
        <v>159</v>
      </c>
      <c r="E174" s="141" t="s">
        <v>1305</v>
      </c>
      <c r="F174" s="142" t="s">
        <v>936</v>
      </c>
      <c r="G174" s="143" t="s">
        <v>245</v>
      </c>
      <c r="H174" s="144">
        <v>1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39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223</v>
      </c>
      <c r="AT174" s="152" t="s">
        <v>159</v>
      </c>
      <c r="AU174" s="152" t="s">
        <v>80</v>
      </c>
      <c r="AY174" s="13" t="s">
        <v>157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85</v>
      </c>
      <c r="BK174" s="153">
        <f t="shared" si="29"/>
        <v>0</v>
      </c>
      <c r="BL174" s="13" t="s">
        <v>223</v>
      </c>
      <c r="BM174" s="152" t="s">
        <v>730</v>
      </c>
    </row>
    <row r="175" spans="2:65" s="1" customFormat="1" ht="24.2" customHeight="1">
      <c r="B175" s="139"/>
      <c r="C175" s="140" t="s">
        <v>355</v>
      </c>
      <c r="D175" s="140" t="s">
        <v>159</v>
      </c>
      <c r="E175" s="141" t="s">
        <v>1306</v>
      </c>
      <c r="F175" s="142" t="s">
        <v>939</v>
      </c>
      <c r="G175" s="143" t="s">
        <v>245</v>
      </c>
      <c r="H175" s="144">
        <v>1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39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223</v>
      </c>
      <c r="AT175" s="152" t="s">
        <v>159</v>
      </c>
      <c r="AU175" s="152" t="s">
        <v>80</v>
      </c>
      <c r="AY175" s="13" t="s">
        <v>157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85</v>
      </c>
      <c r="BK175" s="153">
        <f t="shared" si="29"/>
        <v>0</v>
      </c>
      <c r="BL175" s="13" t="s">
        <v>223</v>
      </c>
      <c r="BM175" s="152" t="s">
        <v>738</v>
      </c>
    </row>
    <row r="176" spans="2:65" s="1" customFormat="1" ht="24.2" customHeight="1">
      <c r="B176" s="139"/>
      <c r="C176" s="140" t="s">
        <v>359</v>
      </c>
      <c r="D176" s="140" t="s">
        <v>159</v>
      </c>
      <c r="E176" s="141" t="s">
        <v>1307</v>
      </c>
      <c r="F176" s="142" t="s">
        <v>942</v>
      </c>
      <c r="G176" s="143" t="s">
        <v>245</v>
      </c>
      <c r="H176" s="144">
        <v>1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39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223</v>
      </c>
      <c r="AT176" s="152" t="s">
        <v>159</v>
      </c>
      <c r="AU176" s="152" t="s">
        <v>80</v>
      </c>
      <c r="AY176" s="13" t="s">
        <v>157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85</v>
      </c>
      <c r="BK176" s="153">
        <f t="shared" si="29"/>
        <v>0</v>
      </c>
      <c r="BL176" s="13" t="s">
        <v>223</v>
      </c>
      <c r="BM176" s="152" t="s">
        <v>746</v>
      </c>
    </row>
    <row r="177" spans="2:65" s="1" customFormat="1" ht="16.5" customHeight="1">
      <c r="B177" s="139"/>
      <c r="C177" s="140" t="s">
        <v>363</v>
      </c>
      <c r="D177" s="140" t="s">
        <v>159</v>
      </c>
      <c r="E177" s="141" t="s">
        <v>1308</v>
      </c>
      <c r="F177" s="142" t="s">
        <v>945</v>
      </c>
      <c r="G177" s="143" t="s">
        <v>245</v>
      </c>
      <c r="H177" s="144">
        <v>1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39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223</v>
      </c>
      <c r="AT177" s="152" t="s">
        <v>159</v>
      </c>
      <c r="AU177" s="152" t="s">
        <v>80</v>
      </c>
      <c r="AY177" s="13" t="s">
        <v>157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85</v>
      </c>
      <c r="BK177" s="153">
        <f t="shared" si="29"/>
        <v>0</v>
      </c>
      <c r="BL177" s="13" t="s">
        <v>223</v>
      </c>
      <c r="BM177" s="152" t="s">
        <v>756</v>
      </c>
    </row>
    <row r="178" spans="2:65" s="1" customFormat="1" ht="16.5" customHeight="1">
      <c r="B178" s="139"/>
      <c r="C178" s="140" t="s">
        <v>367</v>
      </c>
      <c r="D178" s="140" t="s">
        <v>159</v>
      </c>
      <c r="E178" s="141" t="s">
        <v>1309</v>
      </c>
      <c r="F178" s="142" t="s">
        <v>948</v>
      </c>
      <c r="G178" s="143" t="s">
        <v>245</v>
      </c>
      <c r="H178" s="144">
        <v>1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39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223</v>
      </c>
      <c r="AT178" s="152" t="s">
        <v>159</v>
      </c>
      <c r="AU178" s="152" t="s">
        <v>80</v>
      </c>
      <c r="AY178" s="13" t="s">
        <v>157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85</v>
      </c>
      <c r="BK178" s="153">
        <f t="shared" si="29"/>
        <v>0</v>
      </c>
      <c r="BL178" s="13" t="s">
        <v>223</v>
      </c>
      <c r="BM178" s="152" t="s">
        <v>764</v>
      </c>
    </row>
    <row r="179" spans="2:65" s="1" customFormat="1" ht="24.2" customHeight="1">
      <c r="B179" s="139"/>
      <c r="C179" s="140" t="s">
        <v>371</v>
      </c>
      <c r="D179" s="140" t="s">
        <v>159</v>
      </c>
      <c r="E179" s="141" t="s">
        <v>1310</v>
      </c>
      <c r="F179" s="142" t="s">
        <v>951</v>
      </c>
      <c r="G179" s="143" t="s">
        <v>245</v>
      </c>
      <c r="H179" s="144">
        <v>1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39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223</v>
      </c>
      <c r="AT179" s="152" t="s">
        <v>159</v>
      </c>
      <c r="AU179" s="152" t="s">
        <v>80</v>
      </c>
      <c r="AY179" s="13" t="s">
        <v>157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85</v>
      </c>
      <c r="BK179" s="153">
        <f t="shared" si="29"/>
        <v>0</v>
      </c>
      <c r="BL179" s="13" t="s">
        <v>223</v>
      </c>
      <c r="BM179" s="152" t="s">
        <v>774</v>
      </c>
    </row>
    <row r="180" spans="2:65" s="1" customFormat="1" ht="21.75" customHeight="1">
      <c r="B180" s="139"/>
      <c r="C180" s="140" t="s">
        <v>377</v>
      </c>
      <c r="D180" s="140" t="s">
        <v>159</v>
      </c>
      <c r="E180" s="141" t="s">
        <v>1311</v>
      </c>
      <c r="F180" s="142" t="s">
        <v>954</v>
      </c>
      <c r="G180" s="143" t="s">
        <v>245</v>
      </c>
      <c r="H180" s="144">
        <v>1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39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223</v>
      </c>
      <c r="AT180" s="152" t="s">
        <v>159</v>
      </c>
      <c r="AU180" s="152" t="s">
        <v>80</v>
      </c>
      <c r="AY180" s="13" t="s">
        <v>157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85</v>
      </c>
      <c r="BK180" s="153">
        <f t="shared" si="29"/>
        <v>0</v>
      </c>
      <c r="BL180" s="13" t="s">
        <v>223</v>
      </c>
      <c r="BM180" s="152" t="s">
        <v>781</v>
      </c>
    </row>
    <row r="181" spans="2:65" s="1" customFormat="1" ht="16.5" customHeight="1">
      <c r="B181" s="139"/>
      <c r="C181" s="140" t="s">
        <v>381</v>
      </c>
      <c r="D181" s="140" t="s">
        <v>159</v>
      </c>
      <c r="E181" s="141" t="s">
        <v>1312</v>
      </c>
      <c r="F181" s="142" t="s">
        <v>957</v>
      </c>
      <c r="G181" s="143" t="s">
        <v>245</v>
      </c>
      <c r="H181" s="144">
        <v>1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39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223</v>
      </c>
      <c r="AT181" s="152" t="s">
        <v>159</v>
      </c>
      <c r="AU181" s="152" t="s">
        <v>80</v>
      </c>
      <c r="AY181" s="13" t="s">
        <v>157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85</v>
      </c>
      <c r="BK181" s="153">
        <f t="shared" si="29"/>
        <v>0</v>
      </c>
      <c r="BL181" s="13" t="s">
        <v>223</v>
      </c>
      <c r="BM181" s="152" t="s">
        <v>792</v>
      </c>
    </row>
    <row r="182" spans="2:65" s="1" customFormat="1" ht="16.5" customHeight="1">
      <c r="B182" s="139"/>
      <c r="C182" s="140" t="s">
        <v>387</v>
      </c>
      <c r="D182" s="140" t="s">
        <v>159</v>
      </c>
      <c r="E182" s="141" t="s">
        <v>1313</v>
      </c>
      <c r="F182" s="142" t="s">
        <v>960</v>
      </c>
      <c r="G182" s="143" t="s">
        <v>245</v>
      </c>
      <c r="H182" s="144">
        <v>1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39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223</v>
      </c>
      <c r="AT182" s="152" t="s">
        <v>159</v>
      </c>
      <c r="AU182" s="152" t="s">
        <v>80</v>
      </c>
      <c r="AY182" s="13" t="s">
        <v>157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85</v>
      </c>
      <c r="BK182" s="153">
        <f t="shared" si="29"/>
        <v>0</v>
      </c>
      <c r="BL182" s="13" t="s">
        <v>223</v>
      </c>
      <c r="BM182" s="152" t="s">
        <v>908</v>
      </c>
    </row>
    <row r="183" spans="2:65" s="1" customFormat="1" ht="16.5" customHeight="1">
      <c r="B183" s="139"/>
      <c r="C183" s="140" t="s">
        <v>391</v>
      </c>
      <c r="D183" s="140" t="s">
        <v>159</v>
      </c>
      <c r="E183" s="141" t="s">
        <v>1314</v>
      </c>
      <c r="F183" s="142" t="s">
        <v>963</v>
      </c>
      <c r="G183" s="143" t="s">
        <v>245</v>
      </c>
      <c r="H183" s="144">
        <v>1</v>
      </c>
      <c r="I183" s="145"/>
      <c r="J183" s="146">
        <f t="shared" si="20"/>
        <v>0</v>
      </c>
      <c r="K183" s="147"/>
      <c r="L183" s="28"/>
      <c r="M183" s="166" t="s">
        <v>1</v>
      </c>
      <c r="N183" s="167" t="s">
        <v>39</v>
      </c>
      <c r="O183" s="168"/>
      <c r="P183" s="169">
        <f t="shared" si="21"/>
        <v>0</v>
      </c>
      <c r="Q183" s="169">
        <v>0</v>
      </c>
      <c r="R183" s="169">
        <f t="shared" si="22"/>
        <v>0</v>
      </c>
      <c r="S183" s="169">
        <v>0</v>
      </c>
      <c r="T183" s="170">
        <f t="shared" si="23"/>
        <v>0</v>
      </c>
      <c r="AR183" s="152" t="s">
        <v>223</v>
      </c>
      <c r="AT183" s="152" t="s">
        <v>159</v>
      </c>
      <c r="AU183" s="152" t="s">
        <v>80</v>
      </c>
      <c r="AY183" s="13" t="s">
        <v>157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85</v>
      </c>
      <c r="BK183" s="153">
        <f t="shared" si="29"/>
        <v>0</v>
      </c>
      <c r="BL183" s="13" t="s">
        <v>223</v>
      </c>
      <c r="BM183" s="152" t="s">
        <v>911</v>
      </c>
    </row>
    <row r="184" spans="2:65" s="1" customFormat="1" ht="6.95" customHeight="1">
      <c r="B184" s="43"/>
      <c r="C184" s="44"/>
      <c r="D184" s="44"/>
      <c r="E184" s="44"/>
      <c r="F184" s="44"/>
      <c r="G184" s="44"/>
      <c r="H184" s="44"/>
      <c r="I184" s="44"/>
      <c r="J184" s="44"/>
      <c r="K184" s="44"/>
      <c r="L184" s="28"/>
    </row>
  </sheetData>
  <autoFilter ref="C124:K183" xr:uid="{00000000-0009-0000-0000-000008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01.1 - Exteriér</vt:lpstr>
      <vt:lpstr>01.2 - Interiér a búracie...</vt:lpstr>
      <vt:lpstr>02 - Zdravotechnika</vt:lpstr>
      <vt:lpstr>03 - Vykurovanie</vt:lpstr>
      <vt:lpstr>04 - Elektroinštalácia (v...</vt:lpstr>
      <vt:lpstr>01.1 - Exteriér_01</vt:lpstr>
      <vt:lpstr>01.2 - Interiér a búracie..._01</vt:lpstr>
      <vt:lpstr>02 - Zdravotechnika_01</vt:lpstr>
      <vt:lpstr>03 - Vykurovanie_01</vt:lpstr>
      <vt:lpstr>SO 300 - Konštrukcia výsl...</vt:lpstr>
      <vt:lpstr>'01.1 - Exteriér'!Názvy_tlače</vt:lpstr>
      <vt:lpstr>'01.1 - Exteriér_01'!Názvy_tlače</vt:lpstr>
      <vt:lpstr>'01.2 - Interiér a búracie...'!Názvy_tlače</vt:lpstr>
      <vt:lpstr>'01.2 - Interiér a búracie..._01'!Názvy_tlače</vt:lpstr>
      <vt:lpstr>'02 - Zdravotechnika'!Názvy_tlače</vt:lpstr>
      <vt:lpstr>'02 - Zdravotechnika_01'!Názvy_tlače</vt:lpstr>
      <vt:lpstr>'03 - Vykurovanie'!Názvy_tlače</vt:lpstr>
      <vt:lpstr>'03 - Vykurovanie_01'!Názvy_tlače</vt:lpstr>
      <vt:lpstr>'04 - Elektroinštalácia (v...'!Názvy_tlače</vt:lpstr>
      <vt:lpstr>'Rekapitulácia stavby'!Názvy_tlače</vt:lpstr>
      <vt:lpstr>'SO 300 - Konštrukcia výsl...'!Názvy_tlače</vt:lpstr>
      <vt:lpstr>'01.1 - Exteriér'!Oblasť_tlače</vt:lpstr>
      <vt:lpstr>'01.1 - Exteriér_01'!Oblasť_tlače</vt:lpstr>
      <vt:lpstr>'01.2 - Interiér a búracie...'!Oblasť_tlače</vt:lpstr>
      <vt:lpstr>'01.2 - Interiér a búracie..._01'!Oblasť_tlače</vt:lpstr>
      <vt:lpstr>'02 - Zdravotechnika'!Oblasť_tlače</vt:lpstr>
      <vt:lpstr>'02 - Zdravotechnika_01'!Oblasť_tlače</vt:lpstr>
      <vt:lpstr>'03 - Vykurovanie'!Oblasť_tlače</vt:lpstr>
      <vt:lpstr>'03 - Vykurovanie_01'!Oblasť_tlače</vt:lpstr>
      <vt:lpstr>'04 - Elektroinštalácia (v...'!Oblasť_tlače</vt:lpstr>
      <vt:lpstr>'Rekapitulácia stavby'!Oblasť_tlače</vt:lpstr>
      <vt:lpstr>'SO 300 - Konštrukcia výsl...'!Oblasť_tlače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CZUCZOR\Czuczor</dc:creator>
  <dcterms:created xsi:type="dcterms:W3CDTF">2026-02-26T05:09:34Z</dcterms:created>
  <dcterms:modified xsi:type="dcterms:W3CDTF">2026-02-27T07:15:09Z</dcterms:modified>
</cp:coreProperties>
</file>